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C68CEEC2-56C7-4F56-B95B-B7F933C4E3DF}" xr6:coauthVersionLast="47" xr6:coauthVersionMax="47" xr10:uidLastSave="{00000000-0000-0000-0000-000000000000}"/>
  <bookViews>
    <workbookView xWindow="-120" yWindow="-120" windowWidth="20730" windowHeight="11160" xr2:uid="{B028593B-B0A6-4994-8450-50FA335CAF5D}"/>
  </bookViews>
  <sheets>
    <sheet name="2 NOV" sheetId="1" r:id="rId1"/>
  </sheets>
  <externalReferences>
    <externalReference r:id="rId2"/>
  </externalReferences>
  <definedNames>
    <definedName name="_xlnm.Print_Area" localSheetId="0">'2 NOV'!$B$1:$S$364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5" i="1" l="1"/>
  <c r="Q351" i="1"/>
  <c r="P351" i="1"/>
  <c r="O351" i="1"/>
  <c r="M351" i="1"/>
  <c r="L351" i="1"/>
  <c r="H351" i="1"/>
  <c r="R350" i="1"/>
  <c r="K350" i="1"/>
  <c r="J350" i="1"/>
  <c r="I350" i="1"/>
  <c r="K349" i="1"/>
  <c r="R349" i="1" s="1"/>
  <c r="I349" i="1"/>
  <c r="R348" i="1"/>
  <c r="K348" i="1"/>
  <c r="J348" i="1"/>
  <c r="I348" i="1"/>
  <c r="K347" i="1"/>
  <c r="K351" i="1" s="1"/>
  <c r="I347" i="1"/>
  <c r="I351" i="1" s="1"/>
  <c r="Q341" i="1"/>
  <c r="Q355" i="1" s="1"/>
  <c r="P341" i="1"/>
  <c r="P355" i="1" s="1"/>
  <c r="O341" i="1"/>
  <c r="O355" i="1" s="1"/>
  <c r="M341" i="1"/>
  <c r="M355" i="1" s="1"/>
  <c r="L341" i="1"/>
  <c r="L355" i="1" s="1"/>
  <c r="K341" i="1"/>
  <c r="I341" i="1"/>
  <c r="H341" i="1"/>
  <c r="R340" i="1"/>
  <c r="R341" i="1" s="1"/>
  <c r="K340" i="1"/>
  <c r="J340" i="1" s="1"/>
  <c r="J341" i="1" s="1"/>
  <c r="I340" i="1"/>
  <c r="Q323" i="1"/>
  <c r="P323" i="1"/>
  <c r="O323" i="1"/>
  <c r="M323" i="1"/>
  <c r="L323" i="1"/>
  <c r="I323" i="1"/>
  <c r="H323" i="1"/>
  <c r="K321" i="1"/>
  <c r="J321" i="1" s="1"/>
  <c r="J323" i="1" s="1"/>
  <c r="I321" i="1"/>
  <c r="K320" i="1"/>
  <c r="K323" i="1" s="1"/>
  <c r="Q315" i="1"/>
  <c r="P315" i="1"/>
  <c r="O315" i="1"/>
  <c r="M315" i="1"/>
  <c r="L315" i="1"/>
  <c r="K315" i="1"/>
  <c r="H315" i="1"/>
  <c r="R314" i="1"/>
  <c r="K314" i="1"/>
  <c r="J314" i="1" s="1"/>
  <c r="I314" i="1"/>
  <c r="R313" i="1"/>
  <c r="K313" i="1"/>
  <c r="J313" i="1" s="1"/>
  <c r="I313" i="1"/>
  <c r="R312" i="1"/>
  <c r="K312" i="1"/>
  <c r="J312" i="1" s="1"/>
  <c r="I312" i="1"/>
  <c r="R311" i="1"/>
  <c r="K311" i="1"/>
  <c r="J311" i="1" s="1"/>
  <c r="I311" i="1"/>
  <c r="R310" i="1"/>
  <c r="K310" i="1"/>
  <c r="J310" i="1" s="1"/>
  <c r="I310" i="1"/>
  <c r="R309" i="1"/>
  <c r="K309" i="1"/>
  <c r="J309" i="1" s="1"/>
  <c r="I309" i="1"/>
  <c r="R308" i="1"/>
  <c r="R315" i="1" s="1"/>
  <c r="K308" i="1"/>
  <c r="J308" i="1" s="1"/>
  <c r="I308" i="1"/>
  <c r="I315" i="1" s="1"/>
  <c r="Q290" i="1"/>
  <c r="P290" i="1"/>
  <c r="O290" i="1"/>
  <c r="M290" i="1"/>
  <c r="L290" i="1"/>
  <c r="J290" i="1"/>
  <c r="I290" i="1"/>
  <c r="H290" i="1"/>
  <c r="K289" i="1"/>
  <c r="K290" i="1" s="1"/>
  <c r="Q279" i="1"/>
  <c r="P279" i="1"/>
  <c r="O279" i="1"/>
  <c r="M279" i="1"/>
  <c r="L279" i="1"/>
  <c r="R278" i="1"/>
  <c r="K278" i="1"/>
  <c r="H278" i="1"/>
  <c r="H279" i="1" s="1"/>
  <c r="K277" i="1"/>
  <c r="K279" i="1" s="1"/>
  <c r="I277" i="1"/>
  <c r="I279" i="1" s="1"/>
  <c r="Q264" i="1"/>
  <c r="P264" i="1"/>
  <c r="O264" i="1"/>
  <c r="M264" i="1"/>
  <c r="L264" i="1"/>
  <c r="J264" i="1"/>
  <c r="I264" i="1"/>
  <c r="H263" i="1"/>
  <c r="H264" i="1" s="1"/>
  <c r="Q256" i="1"/>
  <c r="P256" i="1"/>
  <c r="O256" i="1"/>
  <c r="M256" i="1"/>
  <c r="L256" i="1"/>
  <c r="K256" i="1"/>
  <c r="J256" i="1"/>
  <c r="I256" i="1"/>
  <c r="H256" i="1"/>
  <c r="R255" i="1"/>
  <c r="R256" i="1" s="1"/>
  <c r="K255" i="1"/>
  <c r="Q243" i="1"/>
  <c r="P243" i="1"/>
  <c r="O243" i="1"/>
  <c r="M243" i="1"/>
  <c r="L243" i="1"/>
  <c r="K243" i="1"/>
  <c r="J243" i="1"/>
  <c r="I243" i="1"/>
  <c r="H243" i="1"/>
  <c r="R241" i="1"/>
  <c r="R243" i="1" s="1"/>
  <c r="K241" i="1"/>
  <c r="H241" i="1"/>
  <c r="Q236" i="1"/>
  <c r="P236" i="1"/>
  <c r="O236" i="1"/>
  <c r="M236" i="1"/>
  <c r="L236" i="1"/>
  <c r="J236" i="1"/>
  <c r="I236" i="1"/>
  <c r="K235" i="1"/>
  <c r="R235" i="1" s="1"/>
  <c r="R234" i="1"/>
  <c r="K234" i="1"/>
  <c r="K236" i="1" s="1"/>
  <c r="H234" i="1"/>
  <c r="H236" i="1" s="1"/>
  <c r="Q228" i="1"/>
  <c r="P228" i="1"/>
  <c r="O228" i="1"/>
  <c r="M228" i="1"/>
  <c r="L228" i="1"/>
  <c r="I228" i="1"/>
  <c r="K227" i="1"/>
  <c r="J227" i="1" s="1"/>
  <c r="I227" i="1"/>
  <c r="H227" i="1"/>
  <c r="H228" i="1" s="1"/>
  <c r="R226" i="1"/>
  <c r="K226" i="1"/>
  <c r="J226" i="1" s="1"/>
  <c r="I226" i="1"/>
  <c r="R225" i="1"/>
  <c r="K225" i="1"/>
  <c r="K228" i="1" s="1"/>
  <c r="Q200" i="1"/>
  <c r="P200" i="1"/>
  <c r="O200" i="1"/>
  <c r="M200" i="1"/>
  <c r="L200" i="1"/>
  <c r="H200" i="1"/>
  <c r="R199" i="1"/>
  <c r="K199" i="1"/>
  <c r="J199" i="1"/>
  <c r="I199" i="1"/>
  <c r="R198" i="1"/>
  <c r="K198" i="1"/>
  <c r="J198" i="1" s="1"/>
  <c r="I198" i="1"/>
  <c r="H197" i="1"/>
  <c r="K197" i="1" s="1"/>
  <c r="R197" i="1" s="1"/>
  <c r="R196" i="1"/>
  <c r="R200" i="1" s="1"/>
  <c r="K196" i="1"/>
  <c r="I196" i="1"/>
  <c r="I200" i="1" s="1"/>
  <c r="Q173" i="1"/>
  <c r="P173" i="1"/>
  <c r="O173" i="1"/>
  <c r="M173" i="1"/>
  <c r="K172" i="1"/>
  <c r="J172" i="1" s="1"/>
  <c r="H172" i="1"/>
  <c r="R172" i="1" s="1"/>
  <c r="L171" i="1"/>
  <c r="H171" i="1"/>
  <c r="R170" i="1"/>
  <c r="K170" i="1"/>
  <c r="J170" i="1" s="1"/>
  <c r="R169" i="1"/>
  <c r="K169" i="1"/>
  <c r="J169" i="1" s="1"/>
  <c r="H169" i="1"/>
  <c r="R168" i="1"/>
  <c r="L168" i="1"/>
  <c r="L173" i="1" s="1"/>
  <c r="K168" i="1"/>
  <c r="J168" i="1" s="1"/>
  <c r="I168" i="1"/>
  <c r="L167" i="1"/>
  <c r="I167" i="1"/>
  <c r="H167" i="1"/>
  <c r="H173" i="1" s="1"/>
  <c r="K166" i="1"/>
  <c r="R166" i="1" s="1"/>
  <c r="I166" i="1"/>
  <c r="K165" i="1"/>
  <c r="J165" i="1" s="1"/>
  <c r="I165" i="1"/>
  <c r="K164" i="1"/>
  <c r="R164" i="1" s="1"/>
  <c r="I164" i="1"/>
  <c r="K163" i="1"/>
  <c r="J163" i="1" s="1"/>
  <c r="I163" i="1"/>
  <c r="Q146" i="1"/>
  <c r="P146" i="1"/>
  <c r="O146" i="1"/>
  <c r="M146" i="1"/>
  <c r="L146" i="1"/>
  <c r="I146" i="1"/>
  <c r="H146" i="1"/>
  <c r="K144" i="1"/>
  <c r="K146" i="1" s="1"/>
  <c r="J144" i="1"/>
  <c r="J146" i="1" s="1"/>
  <c r="I144" i="1"/>
  <c r="Q139" i="1"/>
  <c r="P139" i="1"/>
  <c r="O139" i="1"/>
  <c r="M139" i="1"/>
  <c r="L139" i="1"/>
  <c r="K139" i="1"/>
  <c r="J139" i="1"/>
  <c r="I139" i="1"/>
  <c r="H139" i="1"/>
  <c r="R138" i="1"/>
  <c r="R139" i="1" s="1"/>
  <c r="K138" i="1"/>
  <c r="Q133" i="1"/>
  <c r="P133" i="1"/>
  <c r="O133" i="1"/>
  <c r="M133" i="1"/>
  <c r="L133" i="1"/>
  <c r="J133" i="1"/>
  <c r="I133" i="1"/>
  <c r="H133" i="1"/>
  <c r="R132" i="1"/>
  <c r="K132" i="1"/>
  <c r="R131" i="1"/>
  <c r="K131" i="1"/>
  <c r="R130" i="1"/>
  <c r="K129" i="1"/>
  <c r="K133" i="1" s="1"/>
  <c r="Q110" i="1"/>
  <c r="P110" i="1"/>
  <c r="O110" i="1"/>
  <c r="M110" i="1"/>
  <c r="L110" i="1"/>
  <c r="R109" i="1"/>
  <c r="K109" i="1"/>
  <c r="H109" i="1"/>
  <c r="K108" i="1"/>
  <c r="K110" i="1" s="1"/>
  <c r="I108" i="1"/>
  <c r="I110" i="1" s="1"/>
  <c r="H108" i="1"/>
  <c r="H110" i="1" s="1"/>
  <c r="Q101" i="1"/>
  <c r="P101" i="1"/>
  <c r="O101" i="1"/>
  <c r="M101" i="1"/>
  <c r="L101" i="1"/>
  <c r="K100" i="1"/>
  <c r="J100" i="1" s="1"/>
  <c r="I100" i="1"/>
  <c r="K99" i="1"/>
  <c r="J99" i="1" s="1"/>
  <c r="H99" i="1"/>
  <c r="R99" i="1" s="1"/>
  <c r="R98" i="1"/>
  <c r="K98" i="1"/>
  <c r="J98" i="1" s="1"/>
  <c r="I98" i="1"/>
  <c r="R97" i="1"/>
  <c r="K97" i="1"/>
  <c r="K101" i="1" s="1"/>
  <c r="I97" i="1"/>
  <c r="Q81" i="1"/>
  <c r="P81" i="1"/>
  <c r="O81" i="1"/>
  <c r="M81" i="1"/>
  <c r="L81" i="1"/>
  <c r="K80" i="1"/>
  <c r="R80" i="1" s="1"/>
  <c r="I79" i="1"/>
  <c r="H79" i="1"/>
  <c r="H81" i="1" s="1"/>
  <c r="R78" i="1"/>
  <c r="K78" i="1"/>
  <c r="J78" i="1"/>
  <c r="I78" i="1"/>
  <c r="I81" i="1" s="1"/>
  <c r="K77" i="1"/>
  <c r="R77" i="1" s="1"/>
  <c r="R76" i="1"/>
  <c r="K76" i="1"/>
  <c r="J76" i="1" s="1"/>
  <c r="I76" i="1"/>
  <c r="Q71" i="1"/>
  <c r="P71" i="1"/>
  <c r="O71" i="1"/>
  <c r="M71" i="1"/>
  <c r="L71" i="1"/>
  <c r="I71" i="1"/>
  <c r="H71" i="1"/>
  <c r="K70" i="1"/>
  <c r="R70" i="1" s="1"/>
  <c r="R69" i="1"/>
  <c r="K69" i="1"/>
  <c r="K68" i="1"/>
  <c r="R68" i="1" s="1"/>
  <c r="I68" i="1"/>
  <c r="K67" i="1"/>
  <c r="J67" i="1" s="1"/>
  <c r="I67" i="1"/>
  <c r="Q55" i="1"/>
  <c r="P55" i="1"/>
  <c r="O55" i="1"/>
  <c r="M55" i="1"/>
  <c r="L55" i="1"/>
  <c r="H54" i="1"/>
  <c r="I53" i="1"/>
  <c r="I55" i="1" s="1"/>
  <c r="H53" i="1"/>
  <c r="Q49" i="1"/>
  <c r="P49" i="1"/>
  <c r="O49" i="1"/>
  <c r="M49" i="1"/>
  <c r="L49" i="1"/>
  <c r="H49" i="1"/>
  <c r="R48" i="1"/>
  <c r="K48" i="1"/>
  <c r="J48" i="1" s="1"/>
  <c r="I48" i="1"/>
  <c r="R47" i="1"/>
  <c r="K47" i="1"/>
  <c r="K46" i="1"/>
  <c r="J46" i="1" s="1"/>
  <c r="I46" i="1"/>
  <c r="I49" i="1" s="1"/>
  <c r="K45" i="1"/>
  <c r="R45" i="1" s="1"/>
  <c r="I45" i="1"/>
  <c r="Q41" i="1"/>
  <c r="P41" i="1"/>
  <c r="O41" i="1"/>
  <c r="M41" i="1"/>
  <c r="L41" i="1"/>
  <c r="H40" i="1"/>
  <c r="K40" i="1" s="1"/>
  <c r="R39" i="1"/>
  <c r="K39" i="1"/>
  <c r="K41" i="1" s="1"/>
  <c r="J39" i="1"/>
  <c r="I39" i="1"/>
  <c r="Q34" i="1"/>
  <c r="P34" i="1"/>
  <c r="O34" i="1"/>
  <c r="M34" i="1"/>
  <c r="L34" i="1"/>
  <c r="K34" i="1"/>
  <c r="H34" i="1"/>
  <c r="R33" i="1"/>
  <c r="K33" i="1"/>
  <c r="J33" i="1"/>
  <c r="I33" i="1"/>
  <c r="K32" i="1"/>
  <c r="R32" i="1" s="1"/>
  <c r="R34" i="1" s="1"/>
  <c r="J32" i="1"/>
  <c r="I32" i="1"/>
  <c r="C30" i="1"/>
  <c r="C37" i="1" s="1"/>
  <c r="C43" i="1" s="1"/>
  <c r="C51" i="1" s="1"/>
  <c r="C65" i="1" s="1"/>
  <c r="C74" i="1" s="1"/>
  <c r="C95" i="1" s="1"/>
  <c r="C106" i="1" s="1"/>
  <c r="C127" i="1" s="1"/>
  <c r="C136" i="1" s="1"/>
  <c r="C142" i="1" s="1"/>
  <c r="C161" i="1" s="1"/>
  <c r="C194" i="1" s="1"/>
  <c r="C223" i="1" s="1"/>
  <c r="Q16" i="1"/>
  <c r="P16" i="1"/>
  <c r="O16" i="1"/>
  <c r="M16" i="1"/>
  <c r="L16" i="1"/>
  <c r="H16" i="1"/>
  <c r="K15" i="1"/>
  <c r="R15" i="1" s="1"/>
  <c r="I15" i="1"/>
  <c r="K14" i="1"/>
  <c r="J14" i="1" s="1"/>
  <c r="I14" i="1"/>
  <c r="K13" i="1"/>
  <c r="R13" i="1" s="1"/>
  <c r="I13" i="1"/>
  <c r="K12" i="1"/>
  <c r="J12" i="1" s="1"/>
  <c r="I12" i="1"/>
  <c r="K11" i="1"/>
  <c r="R11" i="1" s="1"/>
  <c r="I11" i="1"/>
  <c r="K10" i="1"/>
  <c r="J10" i="1" s="1"/>
  <c r="I10" i="1"/>
  <c r="K9" i="1"/>
  <c r="R9" i="1" s="1"/>
  <c r="I9" i="1"/>
  <c r="K8" i="1"/>
  <c r="J8" i="1" s="1"/>
  <c r="I8" i="1"/>
  <c r="K7" i="1"/>
  <c r="K16" i="1" s="1"/>
  <c r="I7" i="1"/>
  <c r="C232" i="1" l="1"/>
  <c r="C253" i="1"/>
  <c r="K200" i="1"/>
  <c r="R236" i="1"/>
  <c r="R54" i="1"/>
  <c r="R40" i="1"/>
  <c r="R41" i="1" s="1"/>
  <c r="J40" i="1"/>
  <c r="J228" i="1"/>
  <c r="J315" i="1"/>
  <c r="R8" i="1"/>
  <c r="R10" i="1"/>
  <c r="R12" i="1"/>
  <c r="R14" i="1"/>
  <c r="H41" i="1"/>
  <c r="R46" i="1"/>
  <c r="R49" i="1" s="1"/>
  <c r="K54" i="1"/>
  <c r="R67" i="1"/>
  <c r="R71" i="1" s="1"/>
  <c r="R100" i="1"/>
  <c r="R101" i="1" s="1"/>
  <c r="R108" i="1"/>
  <c r="R110" i="1" s="1"/>
  <c r="R129" i="1"/>
  <c r="R133" i="1" s="1"/>
  <c r="R163" i="1"/>
  <c r="R165" i="1"/>
  <c r="K167" i="1"/>
  <c r="I171" i="1"/>
  <c r="I173" i="1" s="1"/>
  <c r="I355" i="1" s="1"/>
  <c r="R227" i="1"/>
  <c r="R228" i="1" s="1"/>
  <c r="K263" i="1"/>
  <c r="K264" i="1" s="1"/>
  <c r="R277" i="1"/>
  <c r="R279" i="1" s="1"/>
  <c r="R289" i="1"/>
  <c r="R290" i="1" s="1"/>
  <c r="R321" i="1"/>
  <c r="K79" i="1"/>
  <c r="J97" i="1"/>
  <c r="J101" i="1" s="1"/>
  <c r="I99" i="1"/>
  <c r="I101" i="1" s="1"/>
  <c r="H101" i="1"/>
  <c r="H355" i="1" s="1"/>
  <c r="R144" i="1"/>
  <c r="R146" i="1" s="1"/>
  <c r="R263" i="1"/>
  <c r="R264" i="1" s="1"/>
  <c r="J7" i="1"/>
  <c r="J9" i="1"/>
  <c r="J11" i="1"/>
  <c r="J13" i="1"/>
  <c r="J15" i="1"/>
  <c r="J45" i="1"/>
  <c r="J49" i="1" s="1"/>
  <c r="K49" i="1"/>
  <c r="H55" i="1"/>
  <c r="J68" i="1"/>
  <c r="J71" i="1" s="1"/>
  <c r="J164" i="1"/>
  <c r="J166" i="1"/>
  <c r="K171" i="1"/>
  <c r="J171" i="1" s="1"/>
  <c r="R7" i="1"/>
  <c r="R16" i="1" s="1"/>
  <c r="I40" i="1"/>
  <c r="K71" i="1"/>
  <c r="K173" i="1"/>
  <c r="R320" i="1"/>
  <c r="J347" i="1"/>
  <c r="J349" i="1"/>
  <c r="K53" i="1"/>
  <c r="J196" i="1"/>
  <c r="J200" i="1" s="1"/>
  <c r="J108" i="1"/>
  <c r="J110" i="1" s="1"/>
  <c r="J277" i="1"/>
  <c r="J279" i="1" s="1"/>
  <c r="R347" i="1"/>
  <c r="R351" i="1" s="1"/>
  <c r="K55" i="1" l="1"/>
  <c r="J53" i="1"/>
  <c r="J55" i="1" s="1"/>
  <c r="J167" i="1"/>
  <c r="J173" i="1" s="1"/>
  <c r="J355" i="1" s="1"/>
  <c r="R167" i="1"/>
  <c r="R79" i="1"/>
  <c r="R81" i="1" s="1"/>
  <c r="J79" i="1"/>
  <c r="J81" i="1" s="1"/>
  <c r="R173" i="1"/>
  <c r="R53" i="1"/>
  <c r="R55" i="1" s="1"/>
  <c r="J351" i="1"/>
  <c r="R323" i="1"/>
  <c r="C261" i="1"/>
  <c r="C275" i="1" s="1"/>
  <c r="C239" i="1"/>
  <c r="R171" i="1"/>
  <c r="K81" i="1"/>
  <c r="K355" i="1" s="1"/>
  <c r="C287" i="1" l="1"/>
  <c r="C306" i="1"/>
  <c r="C318" i="1" s="1"/>
  <c r="R355" i="1"/>
  <c r="C338" i="1" l="1"/>
  <c r="C345" i="1"/>
</calcChain>
</file>

<file path=xl/sharedStrings.xml><?xml version="1.0" encoding="utf-8"?>
<sst xmlns="http://schemas.openxmlformats.org/spreadsheetml/2006/main" count="791" uniqueCount="255">
  <si>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</si>
  <si>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</si>
  <si>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</si>
  <si>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</si>
  <si>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</si>
  <si>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</si>
  <si>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NOVIEMBRE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</si>
  <si>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</si>
  <si>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</si>
  <si>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</si>
  <si>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</si>
  <si>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</si>
  <si>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</si>
  <si>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</si>
  <si>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</si>
  <si>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</si>
  <si>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</si>
  <si>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</si>
  <si>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</si>
  <si>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</si>
  <si>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</si>
  <si>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</si>
  <si>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</si>
  <si>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</si>
  <si>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</si>
  <si>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</si>
  <si>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</si>
  <si>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</si>
  <si>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</si>
  <si>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</si>
  <si>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</si>
  <si>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</si>
  <si>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</si>
  <si>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</si>
  <si>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</si>
  <si>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</si>
  <si>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</si>
  <si>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</si>
  <si>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</si>
  <si>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</si>
  <si>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</si>
  <si>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</si>
  <si>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</si>
  <si>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</si>
  <si>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</si>
  <si>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</si>
  <si>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</si>
  <si>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</si>
  <si>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</si>
  <si>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</si>
  <si>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</si>
  <si>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</si>
  <si>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</si>
  <si>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</si>
  <si>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</si>
  <si>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</si>
  <si>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</si>
  <si>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</si>
  <si>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</si>
  <si>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</si>
  <si>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</si>
  <si>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</si>
  <si>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</si>
  <si>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</si>
  <si>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</si>
  <si>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</si>
  <si>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</si>
  <si>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</si>
  <si>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</si>
  <si>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</si>
  <si>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</si>
  <si>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</si>
  <si>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</si>
  <si>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</si>
  <si>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</si>
  <si>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</si>
  <si>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</si>
  <si>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</si>
  <si>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</si>
  <si>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</si>
  <si>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</si>
  <si>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</si>
  <si>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</si>
  <si>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</si>
  <si>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</si>
  <si>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</si>
  <si>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</si>
  <si>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</si>
  <si>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</si>
  <si>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</si>
  <si>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</si>
  <si>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</si>
  <si>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</si>
  <si>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</si>
  <si>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</si>
  <si>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</si>
  <si>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</si>
  <si>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</si>
  <si>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</si>
  <si>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</si>
  <si>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</si>
  <si>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</si>
  <si>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</si>
  <si>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</si>
  <si>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</si>
  <si>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</si>
  <si>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</si>
  <si>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</si>
  <si>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</si>
  <si>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</si>
  <si>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</si>
  <si>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</si>
  <si>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</si>
  <si>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CT1002578</t>
  </si>
  <si>
    <t>JOSE DE JESUS DE LA CRUZ RAMOS</t>
  </si>
  <si>
    <t>DIRECTOR DE CATASTRO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</si>
  <si>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</si>
  <si>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</si>
  <si>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</si>
  <si>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</si>
  <si>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</si>
  <si>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</si>
  <si>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</si>
  <si>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</si>
  <si>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</si>
  <si>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</si>
  <si>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</si>
  <si>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</si>
  <si>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</si>
  <si>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</si>
  <si>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</si>
  <si>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</si>
  <si>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</si>
  <si>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</si>
  <si>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</si>
  <si>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</si>
  <si>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</si>
  <si>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</si>
  <si>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</si>
  <si>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</si>
  <si>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</si>
  <si>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</si>
  <si>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</si>
  <si>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</si>
  <si>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</si>
  <si>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</si>
  <si>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</si>
  <si>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</si>
  <si>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</si>
  <si>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</si>
  <si>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</si>
  <si>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</si>
  <si>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</si>
  <si>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</si>
  <si>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</si>
  <si>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</si>
  <si>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</si>
  <si>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</si>
  <si>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</si>
  <si>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</si>
  <si>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</si>
  <si>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</si>
  <si>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</si>
  <si>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</si>
  <si>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</si>
  <si>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</si>
  <si>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</si>
  <si>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</si>
  <si>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</si>
  <si>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</si>
  <si>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</si>
  <si>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</si>
  <si>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</si>
  <si>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</si>
  <si>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</si>
  <si>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</si>
  <si>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</si>
  <si>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</si>
  <si>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</si>
  <si>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</si>
  <si>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</si>
  <si>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</si>
  <si>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</si>
  <si>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</si>
  <si>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</si>
  <si>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</si>
  <si>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</si>
  <si>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</si>
  <si>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</si>
  <si>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</si>
  <si>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</si>
  <si>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</si>
  <si>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</si>
  <si>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</si>
  <si>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</si>
  <si>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</si>
  <si>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</si>
  <si>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</si>
  <si>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</si>
  <si>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 E INSTITUTO MUNICIPAL DE LA MUJER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</si>
  <si>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</si>
  <si>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</si>
  <si>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</si>
  <si>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</si>
  <si>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</si>
  <si>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</si>
  <si>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</si>
  <si>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</si>
  <si>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</si>
  <si>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</si>
  <si>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</si>
  <si>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</si>
  <si>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</si>
  <si>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</si>
  <si>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</si>
  <si>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</si>
  <si>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</si>
  <si>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</si>
  <si>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</si>
  <si>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</si>
  <si>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</si>
  <si>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</si>
  <si>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</si>
  <si>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</si>
  <si>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</si>
  <si>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</si>
  <si>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HECTOR FRANCISCO LOPEZ MARTINEZ</t>
  </si>
  <si>
    <t>MANT.URBANO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</si>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</sst>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44" fontId="13" fillId="0" borderId="2" xfId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0" borderId="2" xfId="24" applyNumberFormat="1" applyFont="1" applyBorder="1"/>
    <xf numFmtId="0" fontId="9" fillId="0" borderId="2" xfId="24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9" fillId="0" borderId="0" xfId="2" quotePrefix="1" applyFont="1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44" fontId="9" fillId="0" borderId="0" xfId="21" applyFont="1" applyFill="1" applyBorder="1"/>
    <xf numFmtId="44" fontId="9" fillId="0" borderId="0" xfId="21" applyFont="1" applyFill="1" applyBorder="1" applyAlignment="1">
      <alignment wrapText="1"/>
    </xf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5" applyFont="1" applyBorder="1" applyAlignment="1">
      <alignment horizontal="left" vertical="center"/>
    </xf>
    <xf numFmtId="0" fontId="13" fillId="0" borderId="2" xfId="25" applyFont="1" applyBorder="1" applyAlignment="1">
      <alignment horizontal="left" vertical="center"/>
    </xf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5" applyFont="1" applyBorder="1" applyAlignment="1">
      <alignment horizontal="center" vertical="center"/>
    </xf>
    <xf numFmtId="0" fontId="9" fillId="0" borderId="2" xfId="25" applyFont="1" applyBorder="1"/>
    <xf numFmtId="0" fontId="19" fillId="0" borderId="2" xfId="0" applyFont="1" applyBorder="1"/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13" fillId="0" borderId="2" xfId="25" applyFont="1" applyBorder="1"/>
    <xf numFmtId="0" fontId="9" fillId="0" borderId="0" xfId="25" applyFont="1"/>
    <xf numFmtId="0" fontId="9" fillId="0" borderId="13" xfId="25" applyFont="1" applyBorder="1" applyAlignment="1">
      <alignment horizontal="center"/>
    </xf>
    <xf numFmtId="0" fontId="9" fillId="0" borderId="4" xfId="25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5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13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9" fillId="0" borderId="0" xfId="32" applyFont="1"/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/>
    <xf numFmtId="44" fontId="13" fillId="0" borderId="2" xfId="36" applyFont="1" applyFill="1" applyBorder="1" applyAlignment="1">
      <alignment wrapText="1"/>
    </xf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C3A4318D-301B-47C9-8CB6-BFAC49F59D9C}"/>
    <cellStyle name="Millares 4" xfId="7" xr:uid="{FED5F6DC-0710-445E-A83E-AB01D6577B95}"/>
    <cellStyle name="Millares 5" xfId="11" xr:uid="{19F832A0-28F9-4279-A3A8-EFDD11AB774F}"/>
    <cellStyle name="Millares 6" xfId="17" xr:uid="{C370599F-218B-48B2-92AE-067D2E602697}"/>
    <cellStyle name="Moneda" xfId="1" builtinId="4"/>
    <cellStyle name="Moneda 10" xfId="8" xr:uid="{AA368F81-4610-4CB2-AD15-4CBA58F88E14}"/>
    <cellStyle name="Moneda 11" xfId="15" xr:uid="{65D37958-CD23-44FF-AA7A-3575BB1291ED}"/>
    <cellStyle name="Moneda 12" xfId="21" xr:uid="{7C83EA29-1C96-4887-9FE1-28F7E0A91B5C}"/>
    <cellStyle name="Moneda 13" xfId="16" xr:uid="{7157D9D5-978E-40A1-820F-1DDCF9EFE5D5}"/>
    <cellStyle name="Moneda 14" xfId="27" xr:uid="{220EE09F-765E-49B2-A119-00FF37197DCB}"/>
    <cellStyle name="Moneda 15" xfId="29" xr:uid="{F41577FA-D2D0-47FE-8758-CB747BD0FBDB}"/>
    <cellStyle name="Moneda 16" xfId="36" xr:uid="{932541EF-0FF9-4E7D-B638-429A83E75189}"/>
    <cellStyle name="Moneda 17" xfId="33" xr:uid="{B1C2F5D8-C96A-4576-A74F-282C0B863076}"/>
    <cellStyle name="Moneda 18" xfId="35" xr:uid="{2175FF36-7A68-4650-A750-7F6C4849DEB9}"/>
    <cellStyle name="Moneda 19" xfId="30" xr:uid="{0736662A-EAAF-4701-AFD6-190F77E5F851}"/>
    <cellStyle name="Moneda 2" xfId="3" xr:uid="{7E8DD9B7-C491-4727-B816-1965BF9C08CB}"/>
    <cellStyle name="Moneda 4" xfId="6" xr:uid="{586C90ED-771A-429F-AAB0-794B09708E53}"/>
    <cellStyle name="Moneda 5" xfId="9" xr:uid="{D525EBE6-EAC5-430C-B653-20774F2E2EAA}"/>
    <cellStyle name="Moneda 6" xfId="13" xr:uid="{53C559C9-1BD8-4B05-A033-032696EE5778}"/>
    <cellStyle name="Moneda 8" xfId="20" xr:uid="{0347F54F-72FB-49A1-B900-DADA7991FD6D}"/>
    <cellStyle name="Moneda 9" xfId="23" xr:uid="{20EC9D21-B8E5-4BA8-86C9-2F0EE253AB17}"/>
    <cellStyle name="Normal" xfId="0" builtinId="0"/>
    <cellStyle name="Normal 10" xfId="24" xr:uid="{3E2EBFD4-83F1-46B5-9488-BC4C48957C28}"/>
    <cellStyle name="Normal 11" xfId="22" xr:uid="{6DF19EAB-CD84-4743-A7DD-A9255202A5A4}"/>
    <cellStyle name="Normal 12" xfId="18" xr:uid="{C358B7BB-FCC4-45E1-8498-B1D126BC518B}"/>
    <cellStyle name="Normal 13" xfId="25" xr:uid="{045DB865-88EA-4B07-BEC1-07ADEB2B5399}"/>
    <cellStyle name="Normal 14" xfId="26" xr:uid="{C29CF7A3-7682-4AF9-9B7F-B73A498E379F}"/>
    <cellStyle name="Normal 15" xfId="28" xr:uid="{98418C2A-6C12-4668-8B6D-626C6A9BF7E3}"/>
    <cellStyle name="Normal 16" xfId="34" xr:uid="{39FEFF1D-279D-4542-A3AD-93ECCA085CA9}"/>
    <cellStyle name="Normal 17" xfId="32" xr:uid="{2D7043DC-FCC9-4BE7-8DDE-5BB32EE02475}"/>
    <cellStyle name="Normal 18" xfId="31" xr:uid="{6969908A-32BB-43F1-B304-B4C2D405A9A4}"/>
    <cellStyle name="Normal 2" xfId="2" xr:uid="{FD161ABD-465B-4A82-98E2-33BB0919286B}"/>
    <cellStyle name="Normal 4" xfId="5" xr:uid="{2D76534E-803B-475C-9B73-18969D410F85}"/>
    <cellStyle name="Normal 5" xfId="10" xr:uid="{89249A43-3D52-4553-81E6-697897B26589}"/>
    <cellStyle name="Normal 6" xfId="12" xr:uid="{C4AF4CD8-4F1E-4960-89AC-8E056E1E721D}"/>
    <cellStyle name="Normal 8" xfId="14" xr:uid="{3EC42C2C-0174-46A2-816E-484AB9BD4B63}"/>
    <cellStyle name="Normal 9" xfId="19" xr:uid="{D277589F-D63D-442D-BA9A-116A1C0AF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B2AC-BFE4-4833-8872-EEE60E8EA8D0}">
  <dimension ref="A1:V373"/>
  <sheetViews>
    <sheetView tabSelected="1" topLeftCell="B148" zoomScaleNormal="100" zoomScaleSheetLayoutView="100" workbookViewId="0">
      <selection activeCell="L167" sqref="L167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2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2" customWidth="1"/>
    <col min="12" max="12" width="12" style="52" customWidth="1"/>
    <col min="13" max="13" width="12.7109375" customWidth="1"/>
    <col min="14" max="14" width="10.85546875" customWidth="1"/>
    <col min="15" max="15" width="10.85546875" style="52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111</v>
      </c>
      <c r="G7" s="28">
        <v>15</v>
      </c>
      <c r="H7" s="29">
        <v>2501.5700000000002</v>
      </c>
      <c r="I7" s="29">
        <f>H7*2</f>
        <v>5003.1400000000003</v>
      </c>
      <c r="J7" s="29">
        <f>(K7*24)*9</f>
        <v>27016.956000000006</v>
      </c>
      <c r="K7" s="30">
        <f t="shared" ref="K7:K15" si="0">H7*0.05</f>
        <v>125.07850000000002</v>
      </c>
      <c r="L7" s="30"/>
      <c r="M7" s="29">
        <v>0</v>
      </c>
      <c r="N7" s="29">
        <v>160.35</v>
      </c>
      <c r="O7" s="30">
        <v>9.58</v>
      </c>
      <c r="P7" s="29">
        <v>0</v>
      </c>
      <c r="Q7" s="29"/>
      <c r="R7" s="29">
        <f>H7+K7-M7+O7-P7-Q7</f>
        <v>2636.2285000000002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111</v>
      </c>
      <c r="G8" s="28">
        <v>15</v>
      </c>
      <c r="H8" s="29">
        <v>2501.5700000000002</v>
      </c>
      <c r="I8" s="29">
        <f t="shared" ref="I8:I15" si="1">H8*2</f>
        <v>5003.1400000000003</v>
      </c>
      <c r="J8" s="29">
        <f t="shared" ref="J8:J15" si="2">(K8*24)*9</f>
        <v>27016.956000000006</v>
      </c>
      <c r="K8" s="30">
        <f t="shared" si="0"/>
        <v>125.07850000000002</v>
      </c>
      <c r="L8" s="30"/>
      <c r="M8" s="29">
        <v>0</v>
      </c>
      <c r="N8" s="29">
        <v>160.35</v>
      </c>
      <c r="O8" s="30">
        <v>9.58</v>
      </c>
      <c r="P8" s="29">
        <v>0</v>
      </c>
      <c r="Q8" s="29"/>
      <c r="R8" s="29">
        <f t="shared" ref="R8:R15" si="3">H8+K8-M8+O8-P8-Q8</f>
        <v>2636.2285000000002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111</v>
      </c>
      <c r="G9" s="28">
        <v>15</v>
      </c>
      <c r="H9" s="29">
        <v>2501.5700000000002</v>
      </c>
      <c r="I9" s="29">
        <f t="shared" si="1"/>
        <v>5003.1400000000003</v>
      </c>
      <c r="J9" s="29">
        <f t="shared" si="2"/>
        <v>27016.956000000006</v>
      </c>
      <c r="K9" s="30">
        <f t="shared" si="0"/>
        <v>125.07850000000002</v>
      </c>
      <c r="L9" s="30"/>
      <c r="M9" s="29">
        <v>0</v>
      </c>
      <c r="N9" s="29">
        <v>160.35</v>
      </c>
      <c r="O9" s="30">
        <v>9.58</v>
      </c>
      <c r="P9" s="29">
        <v>0</v>
      </c>
      <c r="Q9" s="29"/>
      <c r="R9" s="29">
        <f t="shared" si="3"/>
        <v>2636.2285000000002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111</v>
      </c>
      <c r="G10" s="28">
        <v>15</v>
      </c>
      <c r="H10" s="29">
        <v>2501.5700000000002</v>
      </c>
      <c r="I10" s="29">
        <f t="shared" si="1"/>
        <v>5003.1400000000003</v>
      </c>
      <c r="J10" s="29">
        <f t="shared" si="2"/>
        <v>27016.956000000006</v>
      </c>
      <c r="K10" s="30">
        <f t="shared" si="0"/>
        <v>125.07850000000002</v>
      </c>
      <c r="L10" s="30"/>
      <c r="M10" s="29">
        <v>0</v>
      </c>
      <c r="N10" s="29">
        <v>160.35</v>
      </c>
      <c r="O10" s="30">
        <v>9.58</v>
      </c>
      <c r="P10" s="29">
        <v>0</v>
      </c>
      <c r="Q10" s="29"/>
      <c r="R10" s="29">
        <f t="shared" si="3"/>
        <v>2636.2285000000002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111</v>
      </c>
      <c r="G11" s="28">
        <v>15</v>
      </c>
      <c r="H11" s="29">
        <v>2501.5700000000002</v>
      </c>
      <c r="I11" s="29">
        <f t="shared" si="1"/>
        <v>5003.1400000000003</v>
      </c>
      <c r="J11" s="29">
        <f t="shared" si="2"/>
        <v>27016.956000000006</v>
      </c>
      <c r="K11" s="30">
        <f t="shared" si="0"/>
        <v>125.07850000000002</v>
      </c>
      <c r="L11" s="30"/>
      <c r="M11" s="29">
        <v>0</v>
      </c>
      <c r="N11" s="29">
        <v>160.35</v>
      </c>
      <c r="O11" s="30">
        <v>9.58</v>
      </c>
      <c r="P11" s="29">
        <v>0</v>
      </c>
      <c r="Q11" s="29"/>
      <c r="R11" s="29">
        <f t="shared" si="3"/>
        <v>2636.2285000000002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111</v>
      </c>
      <c r="G12" s="28">
        <v>15</v>
      </c>
      <c r="H12" s="29">
        <v>2501.5700000000002</v>
      </c>
      <c r="I12" s="29">
        <f t="shared" si="1"/>
        <v>5003.1400000000003</v>
      </c>
      <c r="J12" s="29">
        <f t="shared" si="2"/>
        <v>27016.956000000006</v>
      </c>
      <c r="K12" s="30">
        <f t="shared" si="0"/>
        <v>125.07850000000002</v>
      </c>
      <c r="L12" s="30"/>
      <c r="M12" s="29">
        <v>0</v>
      </c>
      <c r="N12" s="29">
        <v>160.35</v>
      </c>
      <c r="O12" s="30">
        <v>9.58</v>
      </c>
      <c r="P12" s="29">
        <v>0</v>
      </c>
      <c r="Q12" s="29"/>
      <c r="R12" s="29">
        <f t="shared" si="3"/>
        <v>2636.2285000000002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111</v>
      </c>
      <c r="G13" s="28">
        <v>15</v>
      </c>
      <c r="H13" s="29">
        <v>2501.5700000000002</v>
      </c>
      <c r="I13" s="29">
        <f t="shared" si="1"/>
        <v>5003.1400000000003</v>
      </c>
      <c r="J13" s="29">
        <f t="shared" si="2"/>
        <v>27016.956000000006</v>
      </c>
      <c r="K13" s="30">
        <f t="shared" si="0"/>
        <v>125.07850000000002</v>
      </c>
      <c r="L13" s="30"/>
      <c r="M13" s="29">
        <v>0</v>
      </c>
      <c r="N13" s="29">
        <v>160.35</v>
      </c>
      <c r="O13" s="30">
        <v>9.58</v>
      </c>
      <c r="P13" s="29">
        <v>0</v>
      </c>
      <c r="Q13" s="29"/>
      <c r="R13" s="29">
        <f t="shared" si="3"/>
        <v>2636.2285000000002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111</v>
      </c>
      <c r="G14" s="28">
        <v>15</v>
      </c>
      <c r="H14" s="29">
        <v>2501.5700000000002</v>
      </c>
      <c r="I14" s="29">
        <f t="shared" si="1"/>
        <v>5003.1400000000003</v>
      </c>
      <c r="J14" s="29">
        <f t="shared" si="2"/>
        <v>27016.956000000006</v>
      </c>
      <c r="K14" s="30">
        <f t="shared" si="0"/>
        <v>125.07850000000002</v>
      </c>
      <c r="L14" s="30"/>
      <c r="M14" s="29">
        <v>0</v>
      </c>
      <c r="N14" s="29">
        <v>160.35</v>
      </c>
      <c r="O14" s="30">
        <v>9.58</v>
      </c>
      <c r="P14" s="29">
        <v>0</v>
      </c>
      <c r="Q14" s="29"/>
      <c r="R14" s="29">
        <f t="shared" si="3"/>
        <v>2636.2285000000002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111</v>
      </c>
      <c r="G15" s="28">
        <v>15</v>
      </c>
      <c r="H15" s="29">
        <v>2501.5700000000002</v>
      </c>
      <c r="I15" s="29">
        <f t="shared" si="1"/>
        <v>5003.1400000000003</v>
      </c>
      <c r="J15" s="29">
        <f t="shared" si="2"/>
        <v>27016.956000000006</v>
      </c>
      <c r="K15" s="30">
        <f t="shared" si="0"/>
        <v>125.07850000000002</v>
      </c>
      <c r="L15" s="30"/>
      <c r="M15" s="29">
        <v>0</v>
      </c>
      <c r="N15" s="29">
        <v>160.35</v>
      </c>
      <c r="O15" s="30">
        <v>9.58</v>
      </c>
      <c r="P15" s="29">
        <v>0</v>
      </c>
      <c r="Q15" s="29"/>
      <c r="R15" s="29">
        <f t="shared" si="3"/>
        <v>2636.2285000000002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22514.13</v>
      </c>
      <c r="I16" s="43"/>
      <c r="J16" s="43"/>
      <c r="K16" s="44">
        <f t="shared" ref="K16:R16" si="4">SUM(K7:K15)</f>
        <v>1125.7065000000005</v>
      </c>
      <c r="L16" s="44">
        <f t="shared" si="4"/>
        <v>0</v>
      </c>
      <c r="M16" s="43">
        <f t="shared" si="4"/>
        <v>0</v>
      </c>
      <c r="N16" s="43"/>
      <c r="O16" s="44">
        <f t="shared" si="4"/>
        <v>86.22</v>
      </c>
      <c r="P16" s="43">
        <f t="shared" si="4"/>
        <v>0</v>
      </c>
      <c r="Q16" s="44">
        <f t="shared" si="4"/>
        <v>0</v>
      </c>
      <c r="R16" s="43">
        <f t="shared" si="4"/>
        <v>23726.056500000006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30 DE NOVIEMBRE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76">
        <v>113</v>
      </c>
      <c r="G32" s="76">
        <v>15</v>
      </c>
      <c r="H32" s="29">
        <v>13312.35</v>
      </c>
      <c r="I32" s="29">
        <f>H32*2</f>
        <v>26624.7</v>
      </c>
      <c r="J32" s="29">
        <f>K32*24</f>
        <v>15974.820000000002</v>
      </c>
      <c r="K32" s="77">
        <f>H32*0.05</f>
        <v>665.61750000000006</v>
      </c>
      <c r="L32" s="77"/>
      <c r="M32" s="78">
        <v>2234.7399999999998</v>
      </c>
      <c r="N32" s="78">
        <v>0</v>
      </c>
      <c r="O32" s="77">
        <v>0</v>
      </c>
      <c r="P32" s="78">
        <v>0</v>
      </c>
      <c r="Q32" s="78"/>
      <c r="R32" s="29">
        <f>H32+K32-M32+O32-P32-Q32</f>
        <v>11743.227500000001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76">
        <v>113</v>
      </c>
      <c r="G33" s="76">
        <v>15</v>
      </c>
      <c r="H33" s="29">
        <v>2463.08</v>
      </c>
      <c r="I33" s="29">
        <f>H33*2</f>
        <v>4926.16</v>
      </c>
      <c r="J33" s="29">
        <f>K33*24</f>
        <v>2955.6959999999999</v>
      </c>
      <c r="K33" s="77">
        <f>H33*0.05</f>
        <v>123.154</v>
      </c>
      <c r="L33" s="77"/>
      <c r="M33" s="81">
        <v>0</v>
      </c>
      <c r="N33" s="81">
        <v>160.35</v>
      </c>
      <c r="O33" s="82">
        <v>13.77</v>
      </c>
      <c r="P33" s="83">
        <v>0</v>
      </c>
      <c r="Q33" s="83"/>
      <c r="R33" s="29">
        <f>(H33+K33-M33+O33-P33-Q33)</f>
        <v>2600.0039999999999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15775.43</v>
      </c>
      <c r="I34" s="89"/>
      <c r="J34" s="89"/>
      <c r="K34" s="90">
        <f>SUM(K32:K33)</f>
        <v>788.77150000000006</v>
      </c>
      <c r="L34" s="90">
        <f>SUM(L32:L33)</f>
        <v>0</v>
      </c>
      <c r="M34" s="89">
        <f>SUM(M32:M33)</f>
        <v>2234.7399999999998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14343.231500000002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16 AL 30 DE NOVIEMBRE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101">
        <v>113</v>
      </c>
      <c r="G39" s="101">
        <v>15</v>
      </c>
      <c r="H39" s="29">
        <v>5827.5</v>
      </c>
      <c r="I39" s="29">
        <f>H39*2</f>
        <v>11655</v>
      </c>
      <c r="J39" s="29">
        <f>K39*24</f>
        <v>6993</v>
      </c>
      <c r="K39" s="77">
        <f>H39*0.05</f>
        <v>291.375</v>
      </c>
      <c r="L39" s="77"/>
      <c r="M39" s="83">
        <v>609.88</v>
      </c>
      <c r="N39" s="83">
        <v>0</v>
      </c>
      <c r="O39" s="102">
        <v>0</v>
      </c>
      <c r="P39" s="103">
        <v>0</v>
      </c>
      <c r="Q39" s="103"/>
      <c r="R39" s="29">
        <f>ROUND(H39+K39-M39+O39-P39-Q39,0)+L39</f>
        <v>5509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101">
        <v>111</v>
      </c>
      <c r="G40" s="101">
        <v>15</v>
      </c>
      <c r="H40" s="29">
        <f>5827.5/15*G40</f>
        <v>5827.5</v>
      </c>
      <c r="I40" s="29">
        <f>H40*2</f>
        <v>11655</v>
      </c>
      <c r="J40" s="29">
        <f>K40*24</f>
        <v>6993</v>
      </c>
      <c r="K40" s="77">
        <f>H40*0.05</f>
        <v>291.375</v>
      </c>
      <c r="L40" s="77"/>
      <c r="M40" s="83">
        <v>609.88</v>
      </c>
      <c r="N40" s="83">
        <v>0</v>
      </c>
      <c r="O40" s="102">
        <v>0</v>
      </c>
      <c r="P40" s="83">
        <v>0</v>
      </c>
      <c r="Q40" s="83"/>
      <c r="R40" s="29">
        <f t="shared" ref="R40" si="6">ROUND(H40+K40-M40+O40-P40-Q40,0)</f>
        <v>5509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11655</v>
      </c>
      <c r="I41" s="110"/>
      <c r="J41" s="110"/>
      <c r="K41" s="111">
        <f>SUM(K39:K40)</f>
        <v>582.75</v>
      </c>
      <c r="L41" s="111">
        <f>SUM(L39:L40)</f>
        <v>0</v>
      </c>
      <c r="M41" s="110">
        <f>SUM(M39:M40)</f>
        <v>1219.76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11018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16 AL 30 DE NOVIEMBRE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123">
        <v>113</v>
      </c>
      <c r="G45" s="123">
        <v>15</v>
      </c>
      <c r="H45" s="29">
        <v>5170.2299999999996</v>
      </c>
      <c r="I45" s="29">
        <f>H45*2</f>
        <v>10340.459999999999</v>
      </c>
      <c r="J45" s="29">
        <f>K45*24</f>
        <v>6204.2759999999998</v>
      </c>
      <c r="K45" s="77">
        <f>H45*0.05</f>
        <v>258.51150000000001</v>
      </c>
      <c r="L45" s="77"/>
      <c r="M45" s="124">
        <v>492.09</v>
      </c>
      <c r="N45" s="124">
        <v>0</v>
      </c>
      <c r="O45" s="125">
        <v>0</v>
      </c>
      <c r="P45" s="126">
        <v>0</v>
      </c>
      <c r="Q45" s="81"/>
      <c r="R45" s="29">
        <f>H45+K45-M45+O45-P45-Q45</f>
        <v>4936.651499999999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123">
        <v>113</v>
      </c>
      <c r="G46" s="123">
        <v>15</v>
      </c>
      <c r="H46" s="29">
        <v>5170.2299999999996</v>
      </c>
      <c r="I46" s="29">
        <f>H46*2</f>
        <v>10340.459999999999</v>
      </c>
      <c r="J46" s="29">
        <f>K46*24</f>
        <v>6204.2759999999998</v>
      </c>
      <c r="K46" s="77">
        <f>H46*0.05</f>
        <v>258.51150000000001</v>
      </c>
      <c r="L46" s="77"/>
      <c r="M46" s="124">
        <v>492.09</v>
      </c>
      <c r="N46" s="124">
        <v>0</v>
      </c>
      <c r="O46" s="125">
        <v>0</v>
      </c>
      <c r="P46" s="126">
        <v>0</v>
      </c>
      <c r="Q46" s="126"/>
      <c r="R46" s="29">
        <f>H46+K46-M46+O46-P46-Q46+L46</f>
        <v>4936.651499999999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123">
        <v>113</v>
      </c>
      <c r="G47" s="133">
        <v>15</v>
      </c>
      <c r="H47" s="29">
        <v>2261.37</v>
      </c>
      <c r="I47" s="29"/>
      <c r="J47" s="29"/>
      <c r="K47" s="77">
        <f>H47*0.05</f>
        <v>113.0685</v>
      </c>
      <c r="L47" s="77"/>
      <c r="M47" s="81">
        <v>0</v>
      </c>
      <c r="N47" s="81">
        <v>174.75</v>
      </c>
      <c r="O47" s="82">
        <v>42.74</v>
      </c>
      <c r="P47" s="83">
        <v>0</v>
      </c>
      <c r="Q47" s="83"/>
      <c r="R47" s="29">
        <f>H47+K47-M47+O47-P47-Q47</f>
        <v>2417.1784999999995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123">
        <v>113</v>
      </c>
      <c r="G48" s="133">
        <v>15</v>
      </c>
      <c r="H48" s="29">
        <v>3102.45</v>
      </c>
      <c r="I48" s="29">
        <f>H48*2</f>
        <v>6204.9</v>
      </c>
      <c r="J48" s="29">
        <f>K48*24</f>
        <v>3722.94</v>
      </c>
      <c r="K48" s="77">
        <f>H48*0.05</f>
        <v>155.1225</v>
      </c>
      <c r="L48" s="77"/>
      <c r="M48" s="81">
        <v>91.04</v>
      </c>
      <c r="N48" s="81">
        <v>125.1</v>
      </c>
      <c r="O48" s="82">
        <v>0.01</v>
      </c>
      <c r="P48" s="81">
        <v>0</v>
      </c>
      <c r="Q48" s="81"/>
      <c r="R48" s="29">
        <f>H48+K48-M48+O48-P48-Q48</f>
        <v>3166.5425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15704.279999999999</v>
      </c>
      <c r="I49" s="139">
        <f t="shared" ref="I49:R49" si="8">SUM(I45:I48)</f>
        <v>26885.82</v>
      </c>
      <c r="J49" s="139">
        <f t="shared" si="8"/>
        <v>16131.492</v>
      </c>
      <c r="K49" s="139">
        <f t="shared" si="8"/>
        <v>785.21399999999994</v>
      </c>
      <c r="L49" s="139">
        <f t="shared" si="8"/>
        <v>0</v>
      </c>
      <c r="M49" s="139">
        <f t="shared" si="8"/>
        <v>1075.22</v>
      </c>
      <c r="N49" s="139"/>
      <c r="O49" s="139">
        <f t="shared" si="8"/>
        <v>42.75</v>
      </c>
      <c r="P49" s="139">
        <f t="shared" si="8"/>
        <v>0</v>
      </c>
      <c r="Q49" s="139">
        <f t="shared" si="8"/>
        <v>0</v>
      </c>
      <c r="R49" s="139">
        <f t="shared" si="8"/>
        <v>15457.023999999998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16 AL 30 DE NOVIEMBRE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123">
        <v>113</v>
      </c>
      <c r="G53" s="148">
        <v>15</v>
      </c>
      <c r="H53" s="29">
        <f>3620.1/15*G53</f>
        <v>3620.1</v>
      </c>
      <c r="I53" s="29">
        <f>H53*2</f>
        <v>7240.2</v>
      </c>
      <c r="J53" s="29">
        <f>K53*24</f>
        <v>4343.88</v>
      </c>
      <c r="K53" s="77">
        <f>H53*0.05-0.01</f>
        <v>180.995</v>
      </c>
      <c r="L53" s="77"/>
      <c r="M53" s="149">
        <v>165.07</v>
      </c>
      <c r="N53" s="149">
        <v>107.4</v>
      </c>
      <c r="O53" s="150">
        <v>0.01</v>
      </c>
      <c r="P53" s="149">
        <v>0</v>
      </c>
      <c r="Q53" s="149"/>
      <c r="R53" s="29">
        <f>H53+K53-M53+O53-P53-Q53</f>
        <v>3636.0349999999999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123">
        <v>113</v>
      </c>
      <c r="G54" s="148">
        <v>14</v>
      </c>
      <c r="H54" s="29">
        <f>2261.37/15*G54</f>
        <v>2110.6119999999996</v>
      </c>
      <c r="I54" s="29"/>
      <c r="J54" s="29"/>
      <c r="K54" s="77">
        <f>H54*0.05</f>
        <v>105.53059999999999</v>
      </c>
      <c r="L54" s="77"/>
      <c r="M54" s="81">
        <v>0</v>
      </c>
      <c r="N54" s="81">
        <v>174.75</v>
      </c>
      <c r="O54" s="82">
        <v>42.74</v>
      </c>
      <c r="P54" s="152">
        <v>0</v>
      </c>
      <c r="Q54" s="152"/>
      <c r="R54" s="29">
        <f>H54+K54-M54+O54-P54-Q54</f>
        <v>2258.8825999999995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5730.7119999999995</v>
      </c>
      <c r="I55" s="157">
        <f t="shared" ref="I55:R55" si="9">SUM(I53:I54)</f>
        <v>7240.2</v>
      </c>
      <c r="J55" s="157">
        <f t="shared" si="9"/>
        <v>4343.88</v>
      </c>
      <c r="K55" s="157">
        <f t="shared" si="9"/>
        <v>286.5256</v>
      </c>
      <c r="L55" s="157">
        <f t="shared" si="9"/>
        <v>0</v>
      </c>
      <c r="M55" s="157">
        <f t="shared" si="9"/>
        <v>165.07</v>
      </c>
      <c r="N55" s="157"/>
      <c r="O55" s="157">
        <f t="shared" si="9"/>
        <v>42.75</v>
      </c>
      <c r="P55" s="157">
        <f t="shared" si="9"/>
        <v>0</v>
      </c>
      <c r="Q55" s="157">
        <f t="shared" si="9"/>
        <v>0</v>
      </c>
      <c r="R55" s="157">
        <f t="shared" si="9"/>
        <v>5894.9175999999989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16 AL 30 DE NOVIEMBRE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123">
        <v>113</v>
      </c>
      <c r="G67" s="176">
        <v>15</v>
      </c>
      <c r="H67" s="29">
        <v>8223.23</v>
      </c>
      <c r="I67" s="29">
        <f>H67*2</f>
        <v>16446.46</v>
      </c>
      <c r="J67" s="29">
        <f>K67*24</f>
        <v>9867.8760000000002</v>
      </c>
      <c r="K67" s="77">
        <f>H67*0.05</f>
        <v>411.16149999999999</v>
      </c>
      <c r="L67" s="77"/>
      <c r="M67" s="124">
        <v>1118.31</v>
      </c>
      <c r="N67" s="124">
        <v>0</v>
      </c>
      <c r="O67" s="125">
        <v>0</v>
      </c>
      <c r="P67" s="124">
        <v>0</v>
      </c>
      <c r="Q67" s="124"/>
      <c r="R67" s="29">
        <f>H67+K67-M67+O67-P67-Q67</f>
        <v>7516.0815000000002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123">
        <v>113</v>
      </c>
      <c r="G68" s="176">
        <v>15</v>
      </c>
      <c r="H68" s="29">
        <v>6410.6</v>
      </c>
      <c r="I68" s="29">
        <f>H68*2</f>
        <v>12821.2</v>
      </c>
      <c r="J68" s="29">
        <f>K68*24</f>
        <v>7692.7200000000012</v>
      </c>
      <c r="K68" s="77">
        <f>H68*0.05</f>
        <v>320.53000000000003</v>
      </c>
      <c r="L68" s="77"/>
      <c r="M68" s="124">
        <v>731.13</v>
      </c>
      <c r="N68" s="124">
        <v>0</v>
      </c>
      <c r="O68" s="125">
        <v>0</v>
      </c>
      <c r="P68" s="124">
        <v>0</v>
      </c>
      <c r="Q68" s="179"/>
      <c r="R68" s="29">
        <f>H68+K68-M68+O68-P68-Q68</f>
        <v>6000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123">
        <v>113</v>
      </c>
      <c r="G69" s="176">
        <v>15</v>
      </c>
      <c r="H69" s="29">
        <v>2565.66</v>
      </c>
      <c r="I69" s="29"/>
      <c r="J69" s="29"/>
      <c r="K69" s="77">
        <f>H69*0.05</f>
        <v>128.28299999999999</v>
      </c>
      <c r="L69" s="77"/>
      <c r="M69" s="81"/>
      <c r="N69" s="81">
        <v>160.35</v>
      </c>
      <c r="O69" s="82">
        <v>2.61</v>
      </c>
      <c r="P69" s="124">
        <v>0</v>
      </c>
      <c r="Q69" s="124"/>
      <c r="R69" s="29">
        <f>H69+K69-M69+O69-P69-Q69</f>
        <v>2696.5529999999999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123">
        <v>113</v>
      </c>
      <c r="G70" s="176">
        <v>15</v>
      </c>
      <c r="H70" s="29">
        <v>2565.66</v>
      </c>
      <c r="I70" s="29"/>
      <c r="J70" s="29"/>
      <c r="K70" s="77">
        <f>H70*0.05</f>
        <v>128.28299999999999</v>
      </c>
      <c r="L70" s="77"/>
      <c r="M70" s="81"/>
      <c r="N70" s="81">
        <v>160.35</v>
      </c>
      <c r="O70" s="82">
        <v>2.61</v>
      </c>
      <c r="P70" s="124">
        <v>0</v>
      </c>
      <c r="Q70" s="124"/>
      <c r="R70" s="29">
        <f>H70+K70-M70+O70-P70-Q70+L70</f>
        <v>2696.5529999999999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0</v>
      </c>
      <c r="R71" s="183">
        <f t="shared" si="10"/>
        <v>18909.1875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16 AL 30 DE NOVIEMBRE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123">
        <v>113</v>
      </c>
      <c r="G76" s="195">
        <v>15</v>
      </c>
      <c r="H76" s="29">
        <v>3102.45</v>
      </c>
      <c r="I76" s="29">
        <f>H76*2</f>
        <v>6204.9</v>
      </c>
      <c r="J76" s="29">
        <f>K76*24</f>
        <v>3722.7000000000003</v>
      </c>
      <c r="K76" s="77">
        <f>H76*0.05-0.01</f>
        <v>155.11250000000001</v>
      </c>
      <c r="L76" s="77"/>
      <c r="M76" s="81">
        <v>91.04</v>
      </c>
      <c r="N76" s="81">
        <v>125.1</v>
      </c>
      <c r="O76" s="82">
        <v>0.01</v>
      </c>
      <c r="P76" s="81">
        <v>0</v>
      </c>
      <c r="Q76" s="81"/>
      <c r="R76" s="29">
        <f>H76+K76-M76+O76-P76-Q76+L76</f>
        <v>3166.5325000000003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123">
        <v>113</v>
      </c>
      <c r="G77" s="148">
        <v>15</v>
      </c>
      <c r="H77" s="29">
        <v>2261.37</v>
      </c>
      <c r="I77" s="29"/>
      <c r="J77" s="29"/>
      <c r="K77" s="77">
        <f t="shared" ref="K77:K80" si="11">H77*0.05</f>
        <v>113.0685</v>
      </c>
      <c r="L77" s="77"/>
      <c r="M77" s="81">
        <v>0</v>
      </c>
      <c r="N77" s="81">
        <v>174.75</v>
      </c>
      <c r="O77" s="82">
        <v>42.74</v>
      </c>
      <c r="P77" s="152">
        <v>0</v>
      </c>
      <c r="Q77" s="152"/>
      <c r="R77" s="29">
        <f>H77+K77-M77+O77-P77-Q77+L77</f>
        <v>2417.1784999999995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123">
        <v>113</v>
      </c>
      <c r="G78" s="197">
        <v>15</v>
      </c>
      <c r="H78" s="29">
        <v>2904</v>
      </c>
      <c r="I78" s="29">
        <f>H78*2</f>
        <v>5808</v>
      </c>
      <c r="J78" s="29">
        <f>K78*24</f>
        <v>3484.5600000000004</v>
      </c>
      <c r="K78" s="77">
        <f>H78*0.05-0.01</f>
        <v>145.19000000000003</v>
      </c>
      <c r="L78" s="77"/>
      <c r="M78" s="198">
        <v>49.2</v>
      </c>
      <c r="N78" s="198">
        <v>145.35</v>
      </c>
      <c r="O78" s="199">
        <v>0.01</v>
      </c>
      <c r="P78" s="198">
        <v>0</v>
      </c>
      <c r="Q78" s="198"/>
      <c r="R78" s="29">
        <f t="shared" ref="R78" si="12">ROUND(H78+K78-M78+O78-P78-Q78,0)</f>
        <v>3000</v>
      </c>
      <c r="S78" s="196"/>
    </row>
    <row r="79" spans="1:21" ht="40.5" customHeight="1" x14ac:dyDescent="0.25">
      <c r="A79" s="23"/>
      <c r="C79" s="200" t="s">
        <v>97</v>
      </c>
      <c r="D79" s="193"/>
      <c r="E79" s="194" t="s">
        <v>98</v>
      </c>
      <c r="F79" s="123">
        <v>113</v>
      </c>
      <c r="G79" s="197">
        <v>15</v>
      </c>
      <c r="H79" s="29">
        <f>3102.45/15*G79</f>
        <v>3102.45</v>
      </c>
      <c r="I79" s="29">
        <f>H79*2</f>
        <v>6204.9</v>
      </c>
      <c r="J79" s="29">
        <f>K79*24</f>
        <v>3722.7000000000003</v>
      </c>
      <c r="K79" s="77">
        <f>H79*0.05-0.01</f>
        <v>155.11250000000001</v>
      </c>
      <c r="L79" s="77"/>
      <c r="M79" s="81">
        <v>91.04</v>
      </c>
      <c r="N79" s="81">
        <v>125.1</v>
      </c>
      <c r="O79" s="82">
        <v>0.01</v>
      </c>
      <c r="P79" s="81">
        <v>0</v>
      </c>
      <c r="Q79" s="81"/>
      <c r="R79" s="29">
        <f>H79+K79-M79+O79-P79-Q79+L79</f>
        <v>3166.5325000000003</v>
      </c>
      <c r="S79" s="201"/>
    </row>
    <row r="80" spans="1:21" ht="26.25" customHeight="1" thickBot="1" x14ac:dyDescent="0.3">
      <c r="A80" s="23" t="s">
        <v>99</v>
      </c>
      <c r="C80" s="202" t="s">
        <v>100</v>
      </c>
      <c r="D80" s="203"/>
      <c r="E80" s="204" t="s">
        <v>93</v>
      </c>
      <c r="F80" s="123">
        <v>113</v>
      </c>
      <c r="G80" s="195">
        <v>15</v>
      </c>
      <c r="H80" s="29">
        <v>2261.37</v>
      </c>
      <c r="I80" s="29"/>
      <c r="J80" s="29"/>
      <c r="K80" s="77">
        <f t="shared" si="11"/>
        <v>113.0685</v>
      </c>
      <c r="L80" s="77"/>
      <c r="M80" s="81">
        <v>0</v>
      </c>
      <c r="N80" s="81">
        <v>174.75</v>
      </c>
      <c r="O80" s="82">
        <v>42.74</v>
      </c>
      <c r="P80" s="152">
        <v>0</v>
      </c>
      <c r="Q80" s="152"/>
      <c r="R80" s="29">
        <f>H80+K80-M80+O80-P80-Q80+L80</f>
        <v>2417.1784999999995</v>
      </c>
      <c r="S80" s="196"/>
    </row>
    <row r="81" spans="1:22" ht="15.75" thickBot="1" x14ac:dyDescent="0.3">
      <c r="C81" s="205"/>
      <c r="D81" s="189"/>
      <c r="E81" s="206"/>
      <c r="F81" s="207"/>
      <c r="G81" s="208" t="s">
        <v>32</v>
      </c>
      <c r="H81" s="209">
        <f t="shared" ref="H81:M81" si="13">SUM(H76:H80)</f>
        <v>13631.64</v>
      </c>
      <c r="I81" s="209">
        <f t="shared" si="13"/>
        <v>18217.8</v>
      </c>
      <c r="J81" s="209">
        <f t="shared" si="13"/>
        <v>10929.960000000001</v>
      </c>
      <c r="K81" s="209">
        <f t="shared" si="13"/>
        <v>681.55200000000002</v>
      </c>
      <c r="L81" s="209">
        <f t="shared" si="13"/>
        <v>0</v>
      </c>
      <c r="M81" s="209">
        <f t="shared" si="13"/>
        <v>231.28000000000003</v>
      </c>
      <c r="N81" s="209"/>
      <c r="O81" s="209">
        <f>SUM(O76:O80)</f>
        <v>85.509999999999991</v>
      </c>
      <c r="P81" s="209">
        <f>SUM(P76:P80)</f>
        <v>0</v>
      </c>
      <c r="Q81" s="209">
        <f>SUM(Q76:Q80)</f>
        <v>0</v>
      </c>
      <c r="R81" s="209">
        <f>SUM(R76:R80)</f>
        <v>14167.422</v>
      </c>
      <c r="S81" s="189"/>
    </row>
    <row r="82" spans="1:22" x14ac:dyDescent="0.25">
      <c r="C82" s="205"/>
      <c r="D82" s="189"/>
      <c r="E82" s="206"/>
      <c r="F82" s="207"/>
      <c r="G82" s="205"/>
      <c r="H82" s="210"/>
      <c r="I82" s="210"/>
      <c r="J82" s="210"/>
      <c r="K82" s="211"/>
      <c r="L82" s="211"/>
      <c r="M82" s="210"/>
      <c r="N82" s="210"/>
      <c r="O82" s="211"/>
      <c r="P82" s="210"/>
      <c r="Q82" s="210"/>
      <c r="R82" s="210"/>
      <c r="S82" s="189"/>
      <c r="U82" s="37"/>
    </row>
    <row r="83" spans="1:22" x14ac:dyDescent="0.25">
      <c r="C83" s="205"/>
      <c r="D83" s="189"/>
      <c r="E83" s="206"/>
      <c r="F83" s="207"/>
      <c r="G83" s="205"/>
      <c r="H83" s="210"/>
      <c r="I83" s="210"/>
      <c r="J83" s="210"/>
      <c r="K83" s="211"/>
      <c r="L83" s="211"/>
      <c r="M83" s="210"/>
      <c r="N83" s="210"/>
      <c r="O83" s="211"/>
      <c r="P83" s="210"/>
      <c r="Q83" s="210"/>
      <c r="R83" s="210"/>
      <c r="S83" s="189"/>
    </row>
    <row r="84" spans="1:22" x14ac:dyDescent="0.25">
      <c r="C84" s="205"/>
      <c r="D84" s="189"/>
      <c r="E84" s="206"/>
      <c r="F84" s="207"/>
      <c r="G84" s="205"/>
      <c r="H84" s="210"/>
      <c r="I84" s="210"/>
      <c r="J84" s="210"/>
      <c r="K84" s="211"/>
      <c r="L84" s="211"/>
      <c r="M84" s="210"/>
      <c r="N84" s="210"/>
      <c r="O84" s="211"/>
      <c r="P84" s="210"/>
      <c r="Q84" s="210"/>
      <c r="R84" s="210"/>
      <c r="S84" s="189"/>
    </row>
    <row r="85" spans="1:22" x14ac:dyDescent="0.25">
      <c r="C85" s="205"/>
      <c r="D85" s="189"/>
      <c r="E85" s="206"/>
      <c r="F85" s="207"/>
      <c r="G85" s="205"/>
      <c r="H85" s="210"/>
      <c r="I85" s="210"/>
      <c r="J85" s="210"/>
      <c r="K85" s="211"/>
      <c r="L85" s="211"/>
      <c r="M85" s="210"/>
      <c r="N85" s="210"/>
      <c r="O85" s="211"/>
      <c r="P85" s="210"/>
      <c r="Q85" s="210"/>
      <c r="R85" s="210"/>
      <c r="S85" s="189"/>
    </row>
    <row r="86" spans="1:22" ht="15.75" thickBot="1" x14ac:dyDescent="0.3">
      <c r="C86" s="212"/>
      <c r="D86" s="48"/>
      <c r="E86" s="49"/>
      <c r="F86" s="50"/>
      <c r="I86" s="48"/>
      <c r="J86" s="48"/>
      <c r="K86" s="51"/>
      <c r="L86" s="51"/>
      <c r="M86" s="48"/>
    </row>
    <row r="87" spans="1:22" s="2" customFormat="1" x14ac:dyDescent="0.25">
      <c r="A87"/>
      <c r="B87"/>
      <c r="C87" s="53" t="s">
        <v>33</v>
      </c>
      <c r="D87" s="53"/>
      <c r="E87" s="53"/>
      <c r="F87" s="53"/>
      <c r="G87" s="53"/>
      <c r="I87" s="54"/>
      <c r="J87" s="54"/>
      <c r="K87" s="55" t="s">
        <v>34</v>
      </c>
      <c r="L87" s="55"/>
      <c r="M87" s="55"/>
      <c r="N87" s="41"/>
      <c r="O87"/>
      <c r="P87"/>
      <c r="Q87"/>
      <c r="R87" s="55" t="s">
        <v>35</v>
      </c>
      <c r="S87" s="55"/>
      <c r="U87"/>
      <c r="V87"/>
    </row>
    <row r="88" spans="1:22" s="56" customFormat="1" x14ac:dyDescent="0.25">
      <c r="B88"/>
      <c r="C88" s="53" t="s">
        <v>36</v>
      </c>
      <c r="D88" s="53"/>
      <c r="E88" s="53"/>
      <c r="F88" s="53"/>
      <c r="G88" s="53"/>
      <c r="H88" s="53" t="s">
        <v>37</v>
      </c>
      <c r="I88" s="53"/>
      <c r="J88" s="53"/>
      <c r="K88" s="53"/>
      <c r="L88" s="53"/>
      <c r="M88" s="53"/>
      <c r="N88" s="53"/>
      <c r="O88" s="53"/>
      <c r="P88"/>
      <c r="Q88"/>
      <c r="R88" s="53" t="s">
        <v>38</v>
      </c>
      <c r="S88" s="53"/>
      <c r="T88" s="2"/>
      <c r="U88"/>
      <c r="V88"/>
    </row>
    <row r="89" spans="1:22" x14ac:dyDescent="0.25">
      <c r="C89" s="91"/>
      <c r="D89" s="41"/>
      <c r="F89" s="41"/>
      <c r="H89" s="41"/>
      <c r="I89" s="41"/>
      <c r="J89" s="41"/>
      <c r="K89" s="59"/>
      <c r="L89" s="59"/>
      <c r="M89" s="41"/>
      <c r="N89" s="41"/>
      <c r="O89" s="59"/>
      <c r="R89" s="41"/>
      <c r="S89" s="41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ht="38.25" customHeight="1" x14ac:dyDescent="0.5">
      <c r="C91" s="1" t="s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2" ht="23.25" customHeight="1" x14ac:dyDescent="0.35">
      <c r="C92" s="3" t="s">
        <v>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22" ht="15.75" x14ac:dyDescent="0.25">
      <c r="C93" s="213" t="s">
        <v>2</v>
      </c>
      <c r="D93" s="214" t="s">
        <v>39</v>
      </c>
      <c r="E93" s="215"/>
      <c r="F93" s="216"/>
      <c r="G93" s="214"/>
      <c r="H93" s="214"/>
      <c r="I93" s="214"/>
      <c r="J93" s="214"/>
      <c r="K93" s="217"/>
      <c r="L93" s="217"/>
      <c r="M93" s="214"/>
      <c r="N93" s="214"/>
      <c r="O93" s="217"/>
      <c r="P93" s="214"/>
      <c r="Q93" s="214"/>
      <c r="R93" s="214"/>
      <c r="S93" s="218" t="s">
        <v>3</v>
      </c>
    </row>
    <row r="94" spans="1:22" ht="15.75" x14ac:dyDescent="0.25">
      <c r="C94" s="219" t="s">
        <v>101</v>
      </c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11" t="s">
        <v>5</v>
      </c>
    </row>
    <row r="95" spans="1:22" x14ac:dyDescent="0.25">
      <c r="C95" s="12" t="str">
        <f>C74</f>
        <v>PERIODO DEL 16 AL 30 DE NOVIEMBRE DE 2020</v>
      </c>
      <c r="D95" s="13"/>
      <c r="E95" s="6"/>
      <c r="F95" s="220"/>
      <c r="G95" s="221"/>
      <c r="H95" s="222"/>
      <c r="I95" s="222"/>
      <c r="J95" s="222"/>
      <c r="K95" s="223"/>
      <c r="L95" s="223"/>
      <c r="M95" s="222"/>
      <c r="N95" s="222"/>
      <c r="O95" s="223"/>
      <c r="P95" s="222"/>
      <c r="Q95" s="222"/>
      <c r="R95" s="222"/>
      <c r="S95" s="14"/>
    </row>
    <row r="96" spans="1:22" ht="27" x14ac:dyDescent="0.25">
      <c r="C96" s="15" t="s">
        <v>7</v>
      </c>
      <c r="D96" s="15" t="s">
        <v>8</v>
      </c>
      <c r="E96" s="16" t="s">
        <v>9</v>
      </c>
      <c r="F96" s="15" t="s">
        <v>10</v>
      </c>
      <c r="G96" s="15" t="s">
        <v>11</v>
      </c>
      <c r="H96" s="15" t="s">
        <v>12</v>
      </c>
      <c r="I96" s="15"/>
      <c r="J96" s="15"/>
      <c r="K96" s="18" t="s">
        <v>13</v>
      </c>
      <c r="L96" s="19" t="s">
        <v>14</v>
      </c>
      <c r="M96" s="15" t="s">
        <v>15</v>
      </c>
      <c r="N96" s="20" t="s">
        <v>16</v>
      </c>
      <c r="O96" s="20" t="s">
        <v>41</v>
      </c>
      <c r="P96" s="21" t="s">
        <v>18</v>
      </c>
      <c r="Q96" s="21" t="s">
        <v>19</v>
      </c>
      <c r="R96" s="22" t="s">
        <v>20</v>
      </c>
      <c r="S96" s="15" t="s">
        <v>21</v>
      </c>
    </row>
    <row r="97" spans="1:22" ht="26.25" customHeight="1" x14ac:dyDescent="0.25">
      <c r="A97" s="23" t="s">
        <v>102</v>
      </c>
      <c r="C97" s="224" t="s">
        <v>103</v>
      </c>
      <c r="D97" s="225"/>
      <c r="E97" s="226" t="s">
        <v>104</v>
      </c>
      <c r="F97" s="123">
        <v>113</v>
      </c>
      <c r="G97" s="227">
        <v>15</v>
      </c>
      <c r="H97" s="29">
        <v>1790.3</v>
      </c>
      <c r="I97" s="29">
        <f>H97*2</f>
        <v>3580.6</v>
      </c>
      <c r="J97" s="29">
        <f>K97*24*4</f>
        <v>8593.44</v>
      </c>
      <c r="K97" s="77">
        <f>H97*0.05</f>
        <v>89.515000000000001</v>
      </c>
      <c r="L97" s="77"/>
      <c r="M97" s="81">
        <v>0</v>
      </c>
      <c r="N97" s="81">
        <v>188.7</v>
      </c>
      <c r="O97" s="82">
        <v>86.84</v>
      </c>
      <c r="P97" s="81">
        <v>0</v>
      </c>
      <c r="Q97" s="81"/>
      <c r="R97" s="29">
        <f>H97+K97-M97+O97-P97-Q97+L97</f>
        <v>1966.655</v>
      </c>
      <c r="S97" s="228"/>
    </row>
    <row r="98" spans="1:22" ht="26.25" customHeight="1" x14ac:dyDescent="0.25">
      <c r="A98" s="23" t="s">
        <v>105</v>
      </c>
      <c r="C98" s="224" t="s">
        <v>106</v>
      </c>
      <c r="D98" s="225"/>
      <c r="E98" s="226" t="s">
        <v>104</v>
      </c>
      <c r="F98" s="123">
        <v>113</v>
      </c>
      <c r="G98" s="227">
        <v>15</v>
      </c>
      <c r="H98" s="29">
        <v>1790.3</v>
      </c>
      <c r="I98" s="29">
        <f>H98*2</f>
        <v>3580.6</v>
      </c>
      <c r="J98" s="29">
        <f>K98*24*4</f>
        <v>8593.44</v>
      </c>
      <c r="K98" s="77">
        <f>H98*0.05</f>
        <v>89.515000000000001</v>
      </c>
      <c r="L98" s="77"/>
      <c r="M98" s="81">
        <v>0</v>
      </c>
      <c r="N98" s="81">
        <v>188.7</v>
      </c>
      <c r="O98" s="82">
        <v>86.84</v>
      </c>
      <c r="P98" s="81">
        <v>0</v>
      </c>
      <c r="Q98" s="81"/>
      <c r="R98" s="29">
        <f>H98+K98-M98+O98-P98-Q98+L98</f>
        <v>1966.655</v>
      </c>
      <c r="S98" s="228"/>
    </row>
    <row r="99" spans="1:22" ht="26.25" customHeight="1" x14ac:dyDescent="0.25">
      <c r="A99" s="23" t="s">
        <v>107</v>
      </c>
      <c r="C99" s="224" t="s">
        <v>108</v>
      </c>
      <c r="D99" s="225"/>
      <c r="E99" s="226" t="s">
        <v>104</v>
      </c>
      <c r="F99" s="123">
        <v>113</v>
      </c>
      <c r="G99" s="227">
        <v>15</v>
      </c>
      <c r="H99" s="29">
        <f>1790.3/15*G99</f>
        <v>1790.3</v>
      </c>
      <c r="I99" s="29">
        <f>H99*2</f>
        <v>3580.6</v>
      </c>
      <c r="J99" s="29">
        <f>K99*24*4</f>
        <v>8593.44</v>
      </c>
      <c r="K99" s="77">
        <f>H99*0.05</f>
        <v>89.515000000000001</v>
      </c>
      <c r="L99" s="77"/>
      <c r="M99" s="81">
        <v>0</v>
      </c>
      <c r="N99" s="81">
        <v>188.7</v>
      </c>
      <c r="O99" s="82">
        <v>86.84</v>
      </c>
      <c r="P99" s="228">
        <v>0</v>
      </c>
      <c r="Q99" s="228"/>
      <c r="R99" s="29">
        <f t="shared" ref="R99:R100" si="14">H99+K99-M99+O99-P99-Q99+L99</f>
        <v>1966.655</v>
      </c>
      <c r="S99" s="228"/>
    </row>
    <row r="100" spans="1:22" s="56" customFormat="1" ht="26.25" customHeight="1" x14ac:dyDescent="0.25">
      <c r="A100" s="23" t="s">
        <v>109</v>
      </c>
      <c r="B100"/>
      <c r="C100" s="229" t="s">
        <v>110</v>
      </c>
      <c r="D100" s="225"/>
      <c r="E100" s="226" t="s">
        <v>104</v>
      </c>
      <c r="F100" s="123">
        <v>113</v>
      </c>
      <c r="G100" s="227">
        <v>15</v>
      </c>
      <c r="H100" s="29">
        <v>1790.3</v>
      </c>
      <c r="I100" s="29">
        <f>H100*2</f>
        <v>3580.6</v>
      </c>
      <c r="J100" s="29">
        <f>K100*24*4</f>
        <v>8593.44</v>
      </c>
      <c r="K100" s="77">
        <f>H100*0.05</f>
        <v>89.515000000000001</v>
      </c>
      <c r="L100" s="77"/>
      <c r="M100" s="81">
        <v>0</v>
      </c>
      <c r="N100" s="81">
        <v>188.7</v>
      </c>
      <c r="O100" s="82">
        <v>86.84</v>
      </c>
      <c r="P100" s="228">
        <v>0</v>
      </c>
      <c r="Q100" s="228"/>
      <c r="R100" s="29">
        <f t="shared" si="14"/>
        <v>1966.655</v>
      </c>
      <c r="S100" s="228"/>
      <c r="T100" s="2"/>
      <c r="U100"/>
      <c r="V100"/>
    </row>
    <row r="101" spans="1:22" s="56" customFormat="1" ht="15.75" thickBot="1" x14ac:dyDescent="0.3">
      <c r="B101"/>
      <c r="C101" s="91"/>
      <c r="D101" s="221"/>
      <c r="E101" s="215"/>
      <c r="F101" s="230"/>
      <c r="G101" s="231" t="s">
        <v>32</v>
      </c>
      <c r="H101" s="232">
        <f>SUM(H97:H100)</f>
        <v>7161.2</v>
      </c>
      <c r="I101" s="232">
        <f t="shared" ref="I101:R101" si="15">SUM(I97:I100)</f>
        <v>14322.4</v>
      </c>
      <c r="J101" s="232">
        <f t="shared" si="15"/>
        <v>34373.760000000002</v>
      </c>
      <c r="K101" s="232">
        <f t="shared" si="15"/>
        <v>358.06</v>
      </c>
      <c r="L101" s="232">
        <f t="shared" si="15"/>
        <v>0</v>
      </c>
      <c r="M101" s="232">
        <f t="shared" si="15"/>
        <v>0</v>
      </c>
      <c r="N101" s="232"/>
      <c r="O101" s="232">
        <f t="shared" si="15"/>
        <v>347.36</v>
      </c>
      <c r="P101" s="232">
        <f t="shared" si="15"/>
        <v>0</v>
      </c>
      <c r="Q101" s="232">
        <f t="shared" si="15"/>
        <v>0</v>
      </c>
      <c r="R101" s="232">
        <f t="shared" si="15"/>
        <v>7866.62</v>
      </c>
      <c r="S101" s="221"/>
      <c r="T101" s="2"/>
      <c r="U101"/>
      <c r="V101"/>
    </row>
    <row r="102" spans="1:22" s="56" customFormat="1" x14ac:dyDescent="0.25">
      <c r="B102"/>
      <c r="T102" s="2"/>
      <c r="U102"/>
      <c r="V102"/>
    </row>
    <row r="103" spans="1:22" s="56" customFormat="1" x14ac:dyDescent="0.25">
      <c r="B103"/>
      <c r="T103" s="2"/>
      <c r="U103"/>
      <c r="V103"/>
    </row>
    <row r="104" spans="1:22" s="56" customFormat="1" x14ac:dyDescent="0.25">
      <c r="B104"/>
      <c r="C104" s="91"/>
      <c r="D104"/>
      <c r="E104" s="92"/>
      <c r="F104" s="41"/>
      <c r="G104"/>
      <c r="H104"/>
      <c r="I104"/>
      <c r="J104"/>
      <c r="K104" s="52"/>
      <c r="L104" s="52"/>
      <c r="M104"/>
      <c r="N104"/>
      <c r="O104" s="52"/>
      <c r="P104"/>
      <c r="Q104"/>
      <c r="R104"/>
      <c r="S104"/>
      <c r="T104" s="2"/>
      <c r="U104"/>
      <c r="V104"/>
    </row>
    <row r="105" spans="1:22" ht="15.75" x14ac:dyDescent="0.25">
      <c r="C105" s="233" t="s">
        <v>111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4"/>
    </row>
    <row r="106" spans="1:22" s="56" customFormat="1" ht="26.25" customHeight="1" x14ac:dyDescent="0.25">
      <c r="A106" s="23" t="s">
        <v>112</v>
      </c>
      <c r="B106"/>
      <c r="C106" s="12" t="str">
        <f>C95</f>
        <v>PERIODO DEL 16 AL 30 DE NOVIEMBRE DE 2020</v>
      </c>
      <c r="D106" s="13"/>
      <c r="E106" s="6"/>
      <c r="F106" s="235"/>
      <c r="G106" s="236"/>
      <c r="H106" s="237"/>
      <c r="I106" s="237"/>
      <c r="J106" s="237"/>
      <c r="K106" s="238"/>
      <c r="L106" s="238"/>
      <c r="M106" s="237"/>
      <c r="N106" s="237"/>
      <c r="O106" s="238"/>
      <c r="P106" s="237"/>
      <c r="Q106" s="237"/>
      <c r="R106" s="237"/>
      <c r="S106" s="236"/>
      <c r="T106" s="2"/>
      <c r="U106"/>
      <c r="V106"/>
    </row>
    <row r="107" spans="1:22" s="56" customFormat="1" ht="26.25" customHeight="1" x14ac:dyDescent="0.25">
      <c r="A107" s="23" t="s">
        <v>113</v>
      </c>
      <c r="B107"/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8" t="s">
        <v>13</v>
      </c>
      <c r="L107" s="19" t="s">
        <v>14</v>
      </c>
      <c r="M107" s="15" t="s">
        <v>15</v>
      </c>
      <c r="N107" s="20" t="s">
        <v>16</v>
      </c>
      <c r="O107" s="20" t="s">
        <v>41</v>
      </c>
      <c r="P107" s="21" t="s">
        <v>18</v>
      </c>
      <c r="Q107" s="21" t="s">
        <v>19</v>
      </c>
      <c r="R107" s="22" t="s">
        <v>20</v>
      </c>
      <c r="S107" s="15" t="s">
        <v>21</v>
      </c>
      <c r="T107" s="2"/>
      <c r="U107"/>
      <c r="V107"/>
    </row>
    <row r="108" spans="1:22" s="56" customFormat="1" ht="33" customHeight="1" x14ac:dyDescent="0.25">
      <c r="B108"/>
      <c r="C108" s="239" t="s">
        <v>114</v>
      </c>
      <c r="D108" s="193"/>
      <c r="E108" s="132" t="s">
        <v>115</v>
      </c>
      <c r="F108" s="123">
        <v>113</v>
      </c>
      <c r="G108" s="133">
        <v>15</v>
      </c>
      <c r="H108" s="29">
        <f>241.34*15</f>
        <v>3620.1</v>
      </c>
      <c r="I108" s="29">
        <f>H108*2</f>
        <v>7240.2</v>
      </c>
      <c r="J108" s="29">
        <f>K108*24</f>
        <v>4343.88</v>
      </c>
      <c r="K108" s="77">
        <f>H108*0.05-0.01</f>
        <v>180.995</v>
      </c>
      <c r="L108" s="77"/>
      <c r="M108" s="149">
        <v>165.07</v>
      </c>
      <c r="N108" s="149">
        <v>107.4</v>
      </c>
      <c r="O108" s="150">
        <v>0.01</v>
      </c>
      <c r="P108" s="149">
        <v>0</v>
      </c>
      <c r="Q108" s="149"/>
      <c r="R108" s="29">
        <f>H108+K108-M108+O108-P108-Q108+L108</f>
        <v>3636.0349999999999</v>
      </c>
      <c r="S108" s="134"/>
      <c r="T108" s="2"/>
      <c r="U108"/>
      <c r="V108"/>
    </row>
    <row r="109" spans="1:22" s="56" customFormat="1" ht="33" customHeight="1" x14ac:dyDescent="0.25">
      <c r="B109"/>
      <c r="C109" s="130" t="s">
        <v>116</v>
      </c>
      <c r="D109" s="131"/>
      <c r="E109" s="132" t="s">
        <v>93</v>
      </c>
      <c r="F109" s="123">
        <v>113</v>
      </c>
      <c r="G109" s="133">
        <v>14</v>
      </c>
      <c r="H109" s="29">
        <f>2261.37/15*G109</f>
        <v>2110.6119999999996</v>
      </c>
      <c r="I109" s="29"/>
      <c r="J109" s="29"/>
      <c r="K109" s="77">
        <f>H109*0.05</f>
        <v>105.53059999999999</v>
      </c>
      <c r="L109" s="77"/>
      <c r="M109" s="81">
        <v>0</v>
      </c>
      <c r="N109" s="81">
        <v>174.75</v>
      </c>
      <c r="O109" s="82">
        <v>42.74</v>
      </c>
      <c r="P109" s="83">
        <v>0</v>
      </c>
      <c r="Q109" s="83"/>
      <c r="R109" s="29">
        <f>H109+K109-M109+O109-P109-Q109</f>
        <v>2258.8825999999995</v>
      </c>
      <c r="S109" s="134"/>
      <c r="T109" s="2"/>
      <c r="U109"/>
      <c r="V109"/>
    </row>
    <row r="110" spans="1:22" s="56" customFormat="1" ht="15.75" thickBot="1" x14ac:dyDescent="0.3">
      <c r="B110"/>
      <c r="C110" s="240"/>
      <c r="D110"/>
      <c r="E110" s="241"/>
      <c r="F110" s="242"/>
      <c r="G110" s="243" t="s">
        <v>32</v>
      </c>
      <c r="H110" s="244">
        <f>SUM(H108:H109)</f>
        <v>5730.7119999999995</v>
      </c>
      <c r="I110" s="244">
        <f t="shared" ref="I110:R110" si="16">SUM(I108:I109)</f>
        <v>7240.2</v>
      </c>
      <c r="J110" s="244">
        <f t="shared" si="16"/>
        <v>4343.88</v>
      </c>
      <c r="K110" s="244">
        <f t="shared" si="16"/>
        <v>286.5256</v>
      </c>
      <c r="L110" s="244">
        <f t="shared" si="16"/>
        <v>0</v>
      </c>
      <c r="M110" s="244">
        <f t="shared" si="16"/>
        <v>165.07</v>
      </c>
      <c r="N110" s="244"/>
      <c r="O110" s="244">
        <f t="shared" si="16"/>
        <v>42.75</v>
      </c>
      <c r="P110" s="244">
        <f t="shared" si="16"/>
        <v>0</v>
      </c>
      <c r="Q110" s="244">
        <f t="shared" si="16"/>
        <v>0</v>
      </c>
      <c r="R110" s="244">
        <f t="shared" si="16"/>
        <v>5894.9175999999989</v>
      </c>
      <c r="S110" s="236"/>
      <c r="T110" s="2"/>
      <c r="U110"/>
      <c r="V110"/>
    </row>
    <row r="111" spans="1:22" s="56" customFormat="1" x14ac:dyDescent="0.25">
      <c r="B111"/>
      <c r="C111" s="91"/>
      <c r="D111"/>
      <c r="E111" s="92"/>
      <c r="F111" s="41"/>
      <c r="G111"/>
      <c r="H111"/>
      <c r="I111"/>
      <c r="J111"/>
      <c r="K111" s="52"/>
      <c r="L111" s="52"/>
      <c r="M111"/>
      <c r="N111"/>
      <c r="O111" s="52"/>
      <c r="P111"/>
      <c r="Q111"/>
      <c r="R111" s="32"/>
      <c r="S111"/>
      <c r="T111" s="2"/>
      <c r="U111"/>
      <c r="V111"/>
    </row>
    <row r="112" spans="1:22" s="56" customFormat="1" ht="15.75" x14ac:dyDescent="0.25">
      <c r="B112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4"/>
      <c r="T112" s="2"/>
      <c r="U112"/>
      <c r="V112"/>
    </row>
    <row r="113" spans="1:22" s="56" customFormat="1" x14ac:dyDescent="0.25">
      <c r="B113"/>
      <c r="C113" s="39"/>
      <c r="D113" s="245"/>
      <c r="E113" s="6"/>
      <c r="F113" s="235"/>
      <c r="G113" s="236"/>
      <c r="H113" s="237"/>
      <c r="I113" s="237"/>
      <c r="J113" s="237"/>
      <c r="K113" s="238"/>
      <c r="L113" s="238"/>
      <c r="M113" s="237"/>
      <c r="N113" s="237"/>
      <c r="O113" s="238"/>
      <c r="P113" s="237"/>
      <c r="Q113" s="237"/>
      <c r="R113" s="237"/>
      <c r="S113" s="236"/>
      <c r="T113" s="2"/>
      <c r="U113"/>
      <c r="V113"/>
    </row>
    <row r="114" spans="1:22" x14ac:dyDescent="0.25">
      <c r="C114" s="246"/>
      <c r="D114" s="246"/>
      <c r="E114" s="247"/>
      <c r="F114" s="246"/>
      <c r="G114" s="246"/>
      <c r="H114" s="246"/>
      <c r="I114" s="246"/>
      <c r="J114" s="246"/>
      <c r="K114" s="248"/>
      <c r="L114" s="249"/>
      <c r="M114" s="246"/>
      <c r="N114" s="250"/>
      <c r="O114" s="250"/>
      <c r="P114" s="251"/>
      <c r="Q114" s="251"/>
      <c r="R114" s="252"/>
      <c r="S114" s="246"/>
    </row>
    <row r="115" spans="1:22" s="56" customFormat="1" x14ac:dyDescent="0.25">
      <c r="B115"/>
      <c r="C115" s="240"/>
      <c r="D115"/>
      <c r="E115" s="241"/>
      <c r="F115" s="242"/>
      <c r="G115" s="240"/>
      <c r="H115" s="253"/>
      <c r="I115" s="253"/>
      <c r="J115" s="253"/>
      <c r="K115" s="254"/>
      <c r="L115" s="254"/>
      <c r="M115" s="253"/>
      <c r="N115" s="253"/>
      <c r="O115" s="254"/>
      <c r="P115" s="254"/>
      <c r="Q115" s="254"/>
      <c r="R115" s="253"/>
      <c r="S115" s="236"/>
      <c r="T115" s="2"/>
      <c r="U115"/>
      <c r="V115"/>
    </row>
    <row r="116" spans="1:22" s="56" customFormat="1" x14ac:dyDescent="0.25">
      <c r="B116"/>
      <c r="C116" s="91"/>
      <c r="D116"/>
      <c r="E116" s="92"/>
      <c r="F116" s="41"/>
      <c r="G116"/>
      <c r="H116"/>
      <c r="I116"/>
      <c r="J116"/>
      <c r="K116" s="52"/>
      <c r="L116" s="52"/>
      <c r="M116"/>
      <c r="N116"/>
      <c r="O116" s="52"/>
      <c r="P116"/>
      <c r="Q116"/>
      <c r="R116" s="32"/>
      <c r="S116"/>
      <c r="T116" s="2"/>
      <c r="U116"/>
      <c r="V116"/>
    </row>
    <row r="117" spans="1:22" s="56" customFormat="1" x14ac:dyDescent="0.25">
      <c r="B117"/>
      <c r="C117" s="91"/>
      <c r="D117"/>
      <c r="E117" s="92"/>
      <c r="F117" s="41"/>
      <c r="G117"/>
      <c r="H117"/>
      <c r="I117"/>
      <c r="J117"/>
      <c r="K117" s="52"/>
      <c r="L117" s="52"/>
      <c r="M117"/>
      <c r="N117"/>
      <c r="O117" s="52"/>
      <c r="P117"/>
      <c r="Q117"/>
      <c r="R117"/>
      <c r="S117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/>
      <c r="S118"/>
      <c r="T118" s="2"/>
      <c r="U118"/>
      <c r="V118"/>
    </row>
    <row r="119" spans="1:22" s="56" customFormat="1" x14ac:dyDescent="0.25">
      <c r="B119"/>
      <c r="C119" s="91"/>
      <c r="D119"/>
      <c r="E119" s="92"/>
      <c r="F119" s="41"/>
      <c r="G119"/>
      <c r="H119"/>
      <c r="I119"/>
      <c r="J119"/>
      <c r="K119" s="52"/>
      <c r="L119" s="52"/>
      <c r="M119"/>
      <c r="N119"/>
      <c r="O119" s="52"/>
      <c r="P119"/>
      <c r="Q119"/>
      <c r="R119"/>
      <c r="S119"/>
      <c r="T119" s="2"/>
      <c r="U119"/>
      <c r="V119"/>
    </row>
    <row r="120" spans="1:22" s="56" customFormat="1" ht="15.75" thickBot="1" x14ac:dyDescent="0.3">
      <c r="B120"/>
      <c r="C120" s="47"/>
      <c r="D120" s="48"/>
      <c r="E120" s="49"/>
      <c r="F120" s="50"/>
      <c r="G120"/>
      <c r="H120"/>
      <c r="I120" s="48"/>
      <c r="J120" s="48"/>
      <c r="K120" s="51"/>
      <c r="L120" s="51"/>
      <c r="M120" s="48"/>
      <c r="N120"/>
      <c r="O120" s="52"/>
      <c r="P120"/>
      <c r="Q120"/>
      <c r="R120"/>
      <c r="S120"/>
      <c r="T120" s="2"/>
      <c r="U120"/>
      <c r="V120"/>
    </row>
    <row r="121" spans="1:22" s="2" customFormat="1" x14ac:dyDescent="0.25">
      <c r="A121"/>
      <c r="B121"/>
      <c r="C121" s="53" t="s">
        <v>33</v>
      </c>
      <c r="D121" s="53"/>
      <c r="E121" s="53"/>
      <c r="F121" s="53"/>
      <c r="G121" s="53"/>
      <c r="I121" s="54"/>
      <c r="J121" s="54"/>
      <c r="K121" s="55" t="s">
        <v>34</v>
      </c>
      <c r="L121" s="55"/>
      <c r="M121" s="55"/>
      <c r="N121" s="41"/>
      <c r="O121"/>
      <c r="P121"/>
      <c r="Q121"/>
      <c r="R121" s="55" t="s">
        <v>35</v>
      </c>
      <c r="S121" s="55"/>
      <c r="U121"/>
      <c r="V121"/>
    </row>
    <row r="122" spans="1:22" s="56" customFormat="1" x14ac:dyDescent="0.25">
      <c r="B122"/>
      <c r="C122" s="53" t="s">
        <v>36</v>
      </c>
      <c r="D122" s="53"/>
      <c r="E122" s="53"/>
      <c r="F122" s="53"/>
      <c r="G122" s="53"/>
      <c r="H122" s="53" t="s">
        <v>37</v>
      </c>
      <c r="I122" s="53"/>
      <c r="J122" s="53"/>
      <c r="K122" s="53"/>
      <c r="L122" s="53"/>
      <c r="M122" s="53"/>
      <c r="N122" s="53"/>
      <c r="O122" s="53"/>
      <c r="P122"/>
      <c r="Q122"/>
      <c r="R122" s="53" t="s">
        <v>38</v>
      </c>
      <c r="S122" s="53"/>
      <c r="T122" s="2"/>
      <c r="U122"/>
      <c r="V122"/>
    </row>
    <row r="123" spans="1:22" s="56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/>
      <c r="V123"/>
    </row>
    <row r="124" spans="1:22" s="56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"/>
      <c r="U124"/>
      <c r="V124"/>
    </row>
    <row r="125" spans="1:22" s="56" customFormat="1" ht="15.75" x14ac:dyDescent="0.25">
      <c r="B125"/>
      <c r="C125" s="255" t="s">
        <v>2</v>
      </c>
      <c r="D125" s="256" t="s">
        <v>39</v>
      </c>
      <c r="E125" s="257"/>
      <c r="F125" s="258"/>
      <c r="G125" s="256"/>
      <c r="H125" s="256"/>
      <c r="I125" s="256"/>
      <c r="J125" s="256"/>
      <c r="K125" s="259"/>
      <c r="L125" s="259"/>
      <c r="M125" s="256"/>
      <c r="N125" s="256"/>
      <c r="O125" s="259"/>
      <c r="P125" s="256"/>
      <c r="Q125" s="256"/>
      <c r="R125" s="256"/>
      <c r="S125" s="260" t="s">
        <v>3</v>
      </c>
      <c r="T125" s="2"/>
      <c r="U125"/>
      <c r="V125"/>
    </row>
    <row r="126" spans="1:22" s="56" customFormat="1" ht="15.75" x14ac:dyDescent="0.25">
      <c r="B126"/>
      <c r="C126" s="261" t="s">
        <v>117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11" t="s">
        <v>5</v>
      </c>
      <c r="T126" s="2"/>
      <c r="U126"/>
      <c r="V126"/>
    </row>
    <row r="127" spans="1:22" s="56" customFormat="1" x14ac:dyDescent="0.25">
      <c r="B127"/>
      <c r="C127" s="12" t="str">
        <f>C106</f>
        <v>PERIODO DEL 16 AL 30 DE NOVIEMBRE DE 2020</v>
      </c>
      <c r="D127" s="12"/>
      <c r="E127" s="6"/>
      <c r="F127" s="262"/>
      <c r="G127" s="263"/>
      <c r="H127" s="264"/>
      <c r="I127" s="264"/>
      <c r="J127" s="264"/>
      <c r="K127" s="265"/>
      <c r="L127" s="265"/>
      <c r="M127" s="264"/>
      <c r="N127" s="264"/>
      <c r="O127" s="265"/>
      <c r="P127" s="264"/>
      <c r="Q127" s="264"/>
      <c r="R127" s="264"/>
      <c r="S127" s="14"/>
      <c r="T127" s="2"/>
      <c r="U127"/>
      <c r="V127"/>
    </row>
    <row r="128" spans="1:22" ht="27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8" t="s">
        <v>13</v>
      </c>
      <c r="L128" s="19" t="s">
        <v>14</v>
      </c>
      <c r="M128" s="15" t="s">
        <v>15</v>
      </c>
      <c r="N128" s="20" t="s">
        <v>16</v>
      </c>
      <c r="O128" s="20" t="s">
        <v>41</v>
      </c>
      <c r="P128" s="21" t="s">
        <v>18</v>
      </c>
      <c r="Q128" s="21" t="s">
        <v>19</v>
      </c>
      <c r="R128" s="22" t="s">
        <v>20</v>
      </c>
      <c r="S128" s="15" t="s">
        <v>21</v>
      </c>
    </row>
    <row r="129" spans="1:22" s="56" customFormat="1" ht="26.25" customHeight="1" x14ac:dyDescent="0.25">
      <c r="A129" s="23" t="s">
        <v>118</v>
      </c>
      <c r="B129"/>
      <c r="C129" s="266" t="s">
        <v>119</v>
      </c>
      <c r="D129" s="267"/>
      <c r="E129" s="268" t="s">
        <v>120</v>
      </c>
      <c r="F129" s="269">
        <v>113</v>
      </c>
      <c r="G129" s="270">
        <v>15</v>
      </c>
      <c r="H129" s="29">
        <v>6410.6</v>
      </c>
      <c r="I129" s="29"/>
      <c r="J129" s="29"/>
      <c r="K129" s="77">
        <f>H129*0.05</f>
        <v>320.53000000000003</v>
      </c>
      <c r="L129" s="77"/>
      <c r="M129" s="124">
        <v>731.13</v>
      </c>
      <c r="N129" s="124">
        <v>0</v>
      </c>
      <c r="O129" s="125">
        <v>0</v>
      </c>
      <c r="P129" s="126"/>
      <c r="Q129" s="126"/>
      <c r="R129" s="29">
        <f t="shared" ref="R129:R130" si="17">ROUND(H129+K129-M129+O129-P129-Q129,0)</f>
        <v>6000</v>
      </c>
      <c r="S129" s="271"/>
      <c r="T129" s="2"/>
      <c r="U129"/>
      <c r="V129"/>
    </row>
    <row r="130" spans="1:22" s="56" customFormat="1" ht="26.25" customHeight="1" x14ac:dyDescent="0.25">
      <c r="A130" s="23"/>
      <c r="B130"/>
      <c r="C130" s="266" t="s">
        <v>121</v>
      </c>
      <c r="D130" s="267"/>
      <c r="E130" s="268" t="s">
        <v>122</v>
      </c>
      <c r="F130" s="269">
        <v>113</v>
      </c>
      <c r="G130" s="270">
        <v>15</v>
      </c>
      <c r="H130" s="29">
        <v>5242.98</v>
      </c>
      <c r="I130" s="29"/>
      <c r="J130" s="29"/>
      <c r="K130" s="77">
        <v>262.14999999999998</v>
      </c>
      <c r="L130" s="77"/>
      <c r="M130" s="124">
        <v>505.13</v>
      </c>
      <c r="N130" s="124">
        <v>0</v>
      </c>
      <c r="O130" s="125"/>
      <c r="P130" s="126"/>
      <c r="Q130" s="126"/>
      <c r="R130" s="29">
        <f t="shared" si="17"/>
        <v>5000</v>
      </c>
      <c r="S130" s="271"/>
      <c r="T130" s="2"/>
      <c r="U130"/>
      <c r="V130"/>
    </row>
    <row r="131" spans="1:22" s="56" customFormat="1" ht="26.25" customHeight="1" x14ac:dyDescent="0.25">
      <c r="A131" s="23" t="s">
        <v>123</v>
      </c>
      <c r="B131"/>
      <c r="C131" s="272" t="s">
        <v>124</v>
      </c>
      <c r="D131" s="273"/>
      <c r="E131" s="268" t="s">
        <v>125</v>
      </c>
      <c r="F131" s="123">
        <v>113</v>
      </c>
      <c r="G131" s="274">
        <v>15</v>
      </c>
      <c r="H131" s="29">
        <v>2261.37</v>
      </c>
      <c r="I131" s="29"/>
      <c r="J131" s="29"/>
      <c r="K131" s="77">
        <f>H131*0.05</f>
        <v>113.0685</v>
      </c>
      <c r="L131" s="77"/>
      <c r="M131" s="81">
        <v>0</v>
      </c>
      <c r="N131" s="81">
        <v>174.75</v>
      </c>
      <c r="O131" s="82">
        <v>42.74</v>
      </c>
      <c r="P131" s="83">
        <v>0</v>
      </c>
      <c r="Q131" s="83"/>
      <c r="R131" s="29">
        <f>H131+K131-M131+O131-P131-Q131</f>
        <v>2417.1784999999995</v>
      </c>
      <c r="S131" s="275"/>
      <c r="T131" s="2"/>
      <c r="U131"/>
      <c r="V131"/>
    </row>
    <row r="132" spans="1:22" ht="26.25" customHeight="1" x14ac:dyDescent="0.25">
      <c r="A132" s="23" t="s">
        <v>126</v>
      </c>
      <c r="C132" s="272" t="s">
        <v>127</v>
      </c>
      <c r="D132" s="276"/>
      <c r="E132" s="268" t="s">
        <v>128</v>
      </c>
      <c r="F132" s="123">
        <v>113</v>
      </c>
      <c r="G132" s="274">
        <v>15</v>
      </c>
      <c r="H132" s="29">
        <v>2261.37</v>
      </c>
      <c r="I132" s="29"/>
      <c r="J132" s="29"/>
      <c r="K132" s="77">
        <f>H132*0.05</f>
        <v>113.0685</v>
      </c>
      <c r="L132" s="77"/>
      <c r="M132" s="81">
        <v>0</v>
      </c>
      <c r="N132" s="81">
        <v>174.75</v>
      </c>
      <c r="O132" s="82">
        <v>42.74</v>
      </c>
      <c r="P132" s="83">
        <v>0</v>
      </c>
      <c r="Q132" s="83"/>
      <c r="R132" s="29">
        <f>H132+K132-M132+O132-P132-Q132</f>
        <v>2417.1784999999995</v>
      </c>
      <c r="S132" s="275"/>
    </row>
    <row r="133" spans="1:22" ht="15.75" thickBot="1" x14ac:dyDescent="0.3">
      <c r="C133" s="277"/>
      <c r="D133" s="263"/>
      <c r="E133" s="257"/>
      <c r="F133" s="278"/>
      <c r="G133" s="279" t="s">
        <v>32</v>
      </c>
      <c r="H133" s="280">
        <f>SUM(H129:H132)</f>
        <v>16176.32</v>
      </c>
      <c r="I133" s="280">
        <f t="shared" ref="I133:R133" si="18">SUM(I129:I132)</f>
        <v>0</v>
      </c>
      <c r="J133" s="280">
        <f t="shared" si="18"/>
        <v>0</v>
      </c>
      <c r="K133" s="281">
        <f>SUM(K129:K132)</f>
        <v>808.81700000000001</v>
      </c>
      <c r="L133" s="281">
        <f>SUM(L129:L132)</f>
        <v>0</v>
      </c>
      <c r="M133" s="280">
        <f t="shared" si="18"/>
        <v>1236.26</v>
      </c>
      <c r="N133" s="280"/>
      <c r="O133" s="281">
        <f t="shared" si="18"/>
        <v>85.48</v>
      </c>
      <c r="P133" s="281">
        <f t="shared" si="18"/>
        <v>0</v>
      </c>
      <c r="Q133" s="281">
        <f t="shared" si="18"/>
        <v>0</v>
      </c>
      <c r="R133" s="280">
        <f t="shared" si="18"/>
        <v>15834.357</v>
      </c>
      <c r="S133" s="263"/>
    </row>
    <row r="134" spans="1:22" x14ac:dyDescent="0.25">
      <c r="C134" s="277"/>
      <c r="D134" s="263"/>
      <c r="E134" s="257"/>
      <c r="F134" s="282"/>
      <c r="G134" s="277"/>
      <c r="H134" s="283"/>
      <c r="I134" s="283"/>
      <c r="J134" s="283"/>
      <c r="K134" s="284"/>
      <c r="L134" s="284"/>
      <c r="M134" s="283"/>
      <c r="N134" s="283"/>
      <c r="O134" s="284"/>
      <c r="P134" s="283"/>
      <c r="Q134" s="283"/>
      <c r="R134" s="283"/>
      <c r="S134" s="263"/>
    </row>
    <row r="135" spans="1:22" ht="15.75" x14ac:dyDescent="0.25">
      <c r="C135" s="261" t="s">
        <v>129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55"/>
    </row>
    <row r="136" spans="1:22" x14ac:dyDescent="0.25">
      <c r="C136" s="12" t="str">
        <f>C127</f>
        <v>PERIODO DEL 16 AL 30 DE NOVIEMBRE DE 2020</v>
      </c>
      <c r="D136" s="12"/>
      <c r="E136" s="6"/>
      <c r="F136" s="262"/>
      <c r="G136" s="263"/>
      <c r="H136" s="264"/>
      <c r="I136" s="264"/>
      <c r="J136" s="264"/>
      <c r="K136" s="265"/>
      <c r="L136" s="265"/>
      <c r="M136" s="264"/>
      <c r="N136" s="264"/>
      <c r="O136" s="265"/>
      <c r="P136" s="264"/>
      <c r="Q136" s="264"/>
      <c r="R136" s="264"/>
      <c r="S136" s="277"/>
    </row>
    <row r="137" spans="1:22" ht="27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8" t="s">
        <v>13</v>
      </c>
      <c r="L137" s="19" t="s">
        <v>14</v>
      </c>
      <c r="M137" s="15" t="s">
        <v>15</v>
      </c>
      <c r="N137" s="20" t="s">
        <v>16</v>
      </c>
      <c r="O137" s="20" t="s">
        <v>41</v>
      </c>
      <c r="P137" s="21" t="s">
        <v>18</v>
      </c>
      <c r="Q137" s="21" t="s">
        <v>19</v>
      </c>
      <c r="R137" s="22" t="s">
        <v>20</v>
      </c>
      <c r="S137" s="15" t="s">
        <v>21</v>
      </c>
    </row>
    <row r="138" spans="1:22" ht="26.25" customHeight="1" x14ac:dyDescent="0.25">
      <c r="A138" s="23" t="s">
        <v>130</v>
      </c>
      <c r="C138" s="266" t="s">
        <v>131</v>
      </c>
      <c r="D138" s="33"/>
      <c r="E138" s="268" t="s">
        <v>132</v>
      </c>
      <c r="F138" s="269">
        <v>113</v>
      </c>
      <c r="G138" s="270">
        <v>15</v>
      </c>
      <c r="H138" s="29">
        <v>3102.45</v>
      </c>
      <c r="I138" s="29"/>
      <c r="J138" s="29"/>
      <c r="K138" s="77">
        <f>H138*0.05-0.01</f>
        <v>155.11250000000001</v>
      </c>
      <c r="L138" s="77"/>
      <c r="M138" s="124">
        <v>91.04</v>
      </c>
      <c r="N138" s="124">
        <v>125.1</v>
      </c>
      <c r="O138" s="125">
        <v>0.01</v>
      </c>
      <c r="P138" s="126">
        <v>0</v>
      </c>
      <c r="Q138" s="126"/>
      <c r="R138" s="29">
        <f>H138+K138-M138+O138-P138-Q138+L138</f>
        <v>3166.5325000000003</v>
      </c>
      <c r="S138" s="271"/>
      <c r="T138" s="2" t="s">
        <v>133</v>
      </c>
    </row>
    <row r="139" spans="1:22" ht="15.75" thickBot="1" x14ac:dyDescent="0.3">
      <c r="C139" s="277"/>
      <c r="D139" s="263"/>
      <c r="E139" s="257"/>
      <c r="F139" s="282"/>
      <c r="G139" s="279" t="s">
        <v>32</v>
      </c>
      <c r="H139" s="280">
        <f t="shared" ref="H139:R139" si="19">SUM(H138:H138)</f>
        <v>3102.45</v>
      </c>
      <c r="I139" s="280">
        <f t="shared" si="19"/>
        <v>0</v>
      </c>
      <c r="J139" s="280">
        <f t="shared" si="19"/>
        <v>0</v>
      </c>
      <c r="K139" s="280">
        <f t="shared" si="19"/>
        <v>155.11250000000001</v>
      </c>
      <c r="L139" s="280">
        <f t="shared" si="19"/>
        <v>0</v>
      </c>
      <c r="M139" s="280">
        <f t="shared" si="19"/>
        <v>91.04</v>
      </c>
      <c r="N139" s="280"/>
      <c r="O139" s="280">
        <f t="shared" si="19"/>
        <v>0.01</v>
      </c>
      <c r="P139" s="280">
        <f t="shared" si="19"/>
        <v>0</v>
      </c>
      <c r="Q139" s="280">
        <f t="shared" si="19"/>
        <v>0</v>
      </c>
      <c r="R139" s="280">
        <f t="shared" si="19"/>
        <v>3166.5325000000003</v>
      </c>
      <c r="S139" s="263"/>
    </row>
    <row r="140" spans="1:22" x14ac:dyDescent="0.25">
      <c r="C140" s="277"/>
      <c r="D140" s="263"/>
      <c r="E140" s="257"/>
      <c r="F140" s="282"/>
      <c r="G140" s="277"/>
      <c r="H140" s="283"/>
      <c r="I140" s="283"/>
      <c r="J140" s="283"/>
      <c r="K140" s="284"/>
      <c r="L140" s="284"/>
      <c r="M140" s="283"/>
      <c r="N140" s="283"/>
      <c r="O140" s="284"/>
      <c r="P140" s="283"/>
      <c r="Q140" s="283"/>
      <c r="R140" s="283"/>
      <c r="S140" s="263"/>
    </row>
    <row r="141" spans="1:22" ht="15.75" x14ac:dyDescent="0.25">
      <c r="C141" s="261" t="s">
        <v>134</v>
      </c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114"/>
    </row>
    <row r="142" spans="1:22" x14ac:dyDescent="0.25">
      <c r="C142" s="12" t="str">
        <f>C136</f>
        <v>PERIODO DEL 16 AL 30 DE NOVIEMBRE DE 2020</v>
      </c>
      <c r="D142" s="13"/>
      <c r="E142" s="6"/>
      <c r="F142" s="285"/>
      <c r="G142" s="286"/>
      <c r="H142" s="287"/>
      <c r="I142" s="287"/>
      <c r="J142" s="287"/>
      <c r="K142" s="288"/>
      <c r="L142" s="288"/>
      <c r="M142" s="287"/>
      <c r="N142" s="287"/>
      <c r="O142" s="288"/>
      <c r="P142" s="287"/>
      <c r="Q142" s="287"/>
      <c r="R142" s="287"/>
      <c r="S142" s="119"/>
    </row>
    <row r="143" spans="1:22" ht="27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8" t="s">
        <v>13</v>
      </c>
      <c r="L143" s="19" t="s">
        <v>14</v>
      </c>
      <c r="M143" s="15" t="s">
        <v>15</v>
      </c>
      <c r="N143" s="20" t="s">
        <v>16</v>
      </c>
      <c r="O143" s="20" t="s">
        <v>41</v>
      </c>
      <c r="P143" s="21" t="s">
        <v>18</v>
      </c>
      <c r="Q143" s="21" t="s">
        <v>19</v>
      </c>
      <c r="R143" s="22" t="s">
        <v>20</v>
      </c>
      <c r="S143" s="15" t="s">
        <v>21</v>
      </c>
    </row>
    <row r="144" spans="1:22" ht="26.25" customHeight="1" x14ac:dyDescent="0.25">
      <c r="A144" s="23" t="s">
        <v>135</v>
      </c>
      <c r="C144" s="289" t="s">
        <v>136</v>
      </c>
      <c r="D144" s="290"/>
      <c r="E144" s="291" t="s">
        <v>137</v>
      </c>
      <c r="F144" s="123">
        <v>113</v>
      </c>
      <c r="G144" s="292">
        <v>15</v>
      </c>
      <c r="H144" s="29">
        <v>1570.48</v>
      </c>
      <c r="I144" s="29">
        <f>H144*2</f>
        <v>3140.96</v>
      </c>
      <c r="J144" s="29">
        <f>K144*24</f>
        <v>1884.576</v>
      </c>
      <c r="K144" s="77">
        <f>H144*0.05</f>
        <v>78.524000000000001</v>
      </c>
      <c r="L144" s="77"/>
      <c r="M144" s="198">
        <v>0</v>
      </c>
      <c r="N144" s="198">
        <v>200.7</v>
      </c>
      <c r="O144" s="199">
        <v>112.91</v>
      </c>
      <c r="P144" s="198">
        <v>0</v>
      </c>
      <c r="Q144" s="198"/>
      <c r="R144" s="29">
        <f>H144+K144-M144+O144-P144-Q144</f>
        <v>1761.914</v>
      </c>
      <c r="S144" s="293"/>
    </row>
    <row r="145" spans="1:22" ht="19.5" customHeight="1" x14ac:dyDescent="0.25">
      <c r="C145" s="33"/>
      <c r="D145" s="290"/>
      <c r="E145" s="294"/>
      <c r="F145" s="123"/>
      <c r="G145" s="292"/>
      <c r="H145" s="29"/>
      <c r="I145" s="29"/>
      <c r="J145" s="29"/>
      <c r="K145" s="77"/>
      <c r="L145" s="77"/>
      <c r="M145" s="81"/>
      <c r="N145" s="81"/>
      <c r="O145" s="199"/>
      <c r="P145" s="228"/>
      <c r="Q145" s="228"/>
      <c r="R145" s="29"/>
      <c r="S145" s="293"/>
    </row>
    <row r="146" spans="1:22" ht="15.75" thickBot="1" x14ac:dyDescent="0.3">
      <c r="C146" s="295"/>
      <c r="D146" s="286"/>
      <c r="E146" s="296"/>
      <c r="F146" s="297"/>
      <c r="G146" s="298" t="s">
        <v>32</v>
      </c>
      <c r="H146" s="299">
        <f>SUM(H144:H145)</f>
        <v>1570.48</v>
      </c>
      <c r="I146" s="299">
        <f t="shared" ref="I146:R146" si="20">SUM(I144:I145)</f>
        <v>3140.96</v>
      </c>
      <c r="J146" s="299">
        <f t="shared" si="20"/>
        <v>1884.576</v>
      </c>
      <c r="K146" s="300">
        <f>SUM(K144:K145)</f>
        <v>78.524000000000001</v>
      </c>
      <c r="L146" s="300">
        <f>SUM(L144:L145)</f>
        <v>0</v>
      </c>
      <c r="M146" s="299">
        <f t="shared" si="20"/>
        <v>0</v>
      </c>
      <c r="N146" s="299"/>
      <c r="O146" s="300">
        <f t="shared" si="20"/>
        <v>112.91</v>
      </c>
      <c r="P146" s="300">
        <f t="shared" si="20"/>
        <v>0</v>
      </c>
      <c r="Q146" s="300">
        <f t="shared" si="20"/>
        <v>0</v>
      </c>
      <c r="R146" s="299">
        <f t="shared" si="20"/>
        <v>1761.914</v>
      </c>
      <c r="S146" s="286"/>
    </row>
    <row r="147" spans="1:22" x14ac:dyDescent="0.25">
      <c r="C147" s="277"/>
      <c r="D147" s="263"/>
      <c r="E147" s="257"/>
      <c r="F147" s="282"/>
      <c r="G147" s="277"/>
      <c r="H147" s="283"/>
      <c r="I147" s="283"/>
      <c r="J147" s="283"/>
      <c r="K147" s="284"/>
      <c r="L147" s="284"/>
      <c r="M147" s="283"/>
      <c r="N147" s="283"/>
      <c r="O147" s="284"/>
      <c r="P147" s="283"/>
      <c r="Q147" s="283"/>
      <c r="R147" s="283"/>
      <c r="S147" s="263"/>
    </row>
    <row r="148" spans="1:22" x14ac:dyDescent="0.25">
      <c r="C148" s="277"/>
      <c r="D148" s="263"/>
      <c r="E148" s="257"/>
      <c r="F148" s="282"/>
      <c r="G148" s="277"/>
      <c r="H148" s="283"/>
      <c r="I148" s="283"/>
      <c r="J148" s="283"/>
      <c r="K148" s="284"/>
      <c r="L148" s="284"/>
      <c r="M148" s="283"/>
      <c r="N148" s="283"/>
      <c r="O148" s="284"/>
      <c r="P148" s="283"/>
      <c r="Q148" s="283"/>
      <c r="R148" s="283"/>
      <c r="S148" s="263"/>
    </row>
    <row r="149" spans="1:22" x14ac:dyDescent="0.25">
      <c r="C149" s="277"/>
      <c r="D149" s="263"/>
      <c r="E149" s="257"/>
      <c r="F149" s="282"/>
      <c r="G149" s="277"/>
      <c r="H149" s="283"/>
      <c r="I149" s="283"/>
      <c r="J149" s="283"/>
      <c r="K149" s="284"/>
      <c r="L149" s="284"/>
      <c r="M149" s="283"/>
      <c r="N149" s="283"/>
      <c r="O149" s="284"/>
      <c r="P149" s="283"/>
      <c r="Q149" s="283"/>
      <c r="R149" s="283"/>
      <c r="S149" s="263"/>
    </row>
    <row r="150" spans="1:22" x14ac:dyDescent="0.25">
      <c r="C150" s="295"/>
      <c r="D150" s="286"/>
      <c r="E150" s="296"/>
      <c r="F150" s="297"/>
      <c r="G150" s="295"/>
      <c r="H150" s="301"/>
      <c r="I150" s="301"/>
      <c r="J150" s="301"/>
      <c r="K150" s="302"/>
      <c r="L150" s="302"/>
      <c r="M150" s="301"/>
      <c r="N150" s="301"/>
      <c r="O150" s="302"/>
      <c r="P150" s="301"/>
      <c r="Q150" s="301"/>
      <c r="R150" s="301"/>
      <c r="S150" s="286"/>
    </row>
    <row r="151" spans="1:22" ht="15.75" thickBot="1" x14ac:dyDescent="0.3">
      <c r="C151" s="303"/>
      <c r="D151" s="48"/>
      <c r="E151" s="49"/>
      <c r="F151" s="50"/>
      <c r="I151" s="48"/>
      <c r="J151" s="48"/>
      <c r="K151" s="51"/>
      <c r="L151" s="51"/>
      <c r="M151" s="48"/>
    </row>
    <row r="152" spans="1:22" s="2" customFormat="1" x14ac:dyDescent="0.25">
      <c r="A152"/>
      <c r="B152"/>
      <c r="C152" s="53" t="s">
        <v>33</v>
      </c>
      <c r="D152" s="53"/>
      <c r="E152" s="53"/>
      <c r="F152" s="53"/>
      <c r="G152" s="53"/>
      <c r="I152" s="54"/>
      <c r="J152" s="54"/>
      <c r="K152" s="55" t="s">
        <v>34</v>
      </c>
      <c r="L152" s="55"/>
      <c r="M152" s="55"/>
      <c r="N152" s="41"/>
      <c r="O152"/>
      <c r="P152"/>
      <c r="Q152"/>
      <c r="R152" s="55" t="s">
        <v>35</v>
      </c>
      <c r="S152" s="55"/>
      <c r="U152"/>
      <c r="V152"/>
    </row>
    <row r="153" spans="1:22" s="56" customFormat="1" x14ac:dyDescent="0.25">
      <c r="B153"/>
      <c r="C153" s="53" t="s">
        <v>36</v>
      </c>
      <c r="D153" s="53"/>
      <c r="E153" s="53"/>
      <c r="F153" s="53"/>
      <c r="G153" s="53"/>
      <c r="H153" s="53" t="s">
        <v>37</v>
      </c>
      <c r="I153" s="53"/>
      <c r="J153" s="53"/>
      <c r="K153" s="53"/>
      <c r="L153" s="53"/>
      <c r="M153" s="53"/>
      <c r="N153" s="53"/>
      <c r="O153" s="53"/>
      <c r="P153"/>
      <c r="Q153"/>
      <c r="R153" s="53" t="s">
        <v>38</v>
      </c>
      <c r="S153" s="53"/>
      <c r="T153" s="2"/>
      <c r="U153"/>
      <c r="V153"/>
    </row>
    <row r="154" spans="1:22" x14ac:dyDescent="0.25">
      <c r="C154" s="91"/>
      <c r="D154" s="41"/>
      <c r="E154" s="58"/>
      <c r="F154" s="41"/>
      <c r="H154" s="41"/>
      <c r="I154" s="41"/>
      <c r="J154" s="41"/>
      <c r="K154" s="59"/>
      <c r="L154" s="59"/>
      <c r="M154" s="41"/>
      <c r="N154" s="41"/>
      <c r="O154" s="59"/>
      <c r="R154" s="41"/>
      <c r="S154" s="41"/>
    </row>
    <row r="155" spans="1:22" x14ac:dyDescent="0.25">
      <c r="C155" s="91"/>
      <c r="D155" s="41"/>
      <c r="E155" s="58"/>
      <c r="F155" s="41"/>
      <c r="H155" s="41"/>
      <c r="I155" s="41"/>
      <c r="J155" s="41"/>
      <c r="K155" s="59"/>
      <c r="L155" s="59"/>
      <c r="M155" s="41"/>
      <c r="N155" s="41"/>
      <c r="O155" s="59"/>
      <c r="R155" s="41"/>
      <c r="S155" s="41"/>
    </row>
    <row r="156" spans="1:22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22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22" ht="15.75" x14ac:dyDescent="0.25">
      <c r="C158" s="304" t="s">
        <v>2</v>
      </c>
      <c r="D158" s="305" t="s">
        <v>39</v>
      </c>
      <c r="E158" s="306"/>
      <c r="F158" s="307"/>
      <c r="G158" s="305"/>
      <c r="H158" s="305"/>
      <c r="I158" s="305"/>
      <c r="J158" s="305"/>
      <c r="K158" s="308"/>
      <c r="L158" s="308"/>
      <c r="M158" s="305"/>
      <c r="N158" s="305"/>
      <c r="O158" s="308"/>
      <c r="P158" s="305"/>
      <c r="Q158" s="305"/>
      <c r="R158" s="305"/>
      <c r="S158" s="309" t="s">
        <v>3</v>
      </c>
    </row>
    <row r="159" spans="1:22" ht="15.75" x14ac:dyDescent="0.25">
      <c r="C159" s="310" t="s">
        <v>138</v>
      </c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1"/>
    </row>
    <row r="160" spans="1:22" ht="15" customHeight="1" x14ac:dyDescent="0.25">
      <c r="C160" s="39"/>
      <c r="D160" s="245"/>
      <c r="E160" s="6"/>
      <c r="F160" s="312"/>
      <c r="G160" s="313"/>
      <c r="H160" s="314"/>
      <c r="I160" s="314"/>
      <c r="J160" s="314"/>
      <c r="K160" s="315"/>
      <c r="L160" s="315"/>
      <c r="M160" s="314"/>
      <c r="N160" s="314"/>
      <c r="O160" s="315"/>
      <c r="P160" s="314"/>
      <c r="Q160" s="314"/>
      <c r="R160" s="314"/>
      <c r="S160" s="11" t="s">
        <v>5</v>
      </c>
    </row>
    <row r="161" spans="1:22" ht="15" customHeight="1" x14ac:dyDescent="0.25">
      <c r="C161" s="12" t="str">
        <f>C142</f>
        <v>PERIODO DEL 16 AL 30 DE NOVIEMBRE DE 2020</v>
      </c>
      <c r="D161" s="13"/>
      <c r="E161" s="6"/>
      <c r="F161" s="312"/>
      <c r="G161" s="313"/>
      <c r="H161" s="314"/>
      <c r="I161" s="314"/>
      <c r="J161" s="314"/>
      <c r="K161" s="315"/>
      <c r="L161" s="315"/>
      <c r="M161" s="314"/>
      <c r="N161" s="314"/>
      <c r="O161" s="315"/>
      <c r="P161" s="314"/>
      <c r="Q161" s="314"/>
      <c r="R161" s="314"/>
      <c r="S161" s="14"/>
    </row>
    <row r="162" spans="1:22" ht="27" x14ac:dyDescent="0.25">
      <c r="C162" s="316" t="s">
        <v>7</v>
      </c>
      <c r="D162" s="316" t="s">
        <v>8</v>
      </c>
      <c r="E162" s="317" t="s">
        <v>9</v>
      </c>
      <c r="F162" s="316" t="s">
        <v>10</v>
      </c>
      <c r="G162" s="318" t="s">
        <v>11</v>
      </c>
      <c r="H162" s="316" t="s">
        <v>12</v>
      </c>
      <c r="I162" s="316"/>
      <c r="J162" s="316"/>
      <c r="K162" s="18" t="s">
        <v>13</v>
      </c>
      <c r="L162" s="19" t="s">
        <v>14</v>
      </c>
      <c r="M162" s="316" t="s">
        <v>15</v>
      </c>
      <c r="N162" s="20" t="s">
        <v>16</v>
      </c>
      <c r="O162" s="319" t="s">
        <v>41</v>
      </c>
      <c r="P162" s="320" t="s">
        <v>18</v>
      </c>
      <c r="Q162" s="319" t="s">
        <v>139</v>
      </c>
      <c r="R162" s="321" t="s">
        <v>20</v>
      </c>
      <c r="S162" s="316" t="s">
        <v>21</v>
      </c>
    </row>
    <row r="163" spans="1:22" ht="25.5" customHeight="1" x14ac:dyDescent="0.25">
      <c r="A163" s="23" t="s">
        <v>140</v>
      </c>
      <c r="C163" s="322" t="s">
        <v>141</v>
      </c>
      <c r="D163" s="323"/>
      <c r="E163" s="324" t="s">
        <v>142</v>
      </c>
      <c r="F163" s="123">
        <v>113</v>
      </c>
      <c r="G163" s="270">
        <v>15</v>
      </c>
      <c r="H163" s="29">
        <v>787.41</v>
      </c>
      <c r="I163" s="29">
        <f>H163*2</f>
        <v>1574.82</v>
      </c>
      <c r="J163" s="29">
        <f>K163*24</f>
        <v>944.89200000000005</v>
      </c>
      <c r="K163" s="77">
        <f t="shared" ref="K163:K172" si="21">H163*0.05</f>
        <v>39.3705</v>
      </c>
      <c r="L163" s="77"/>
      <c r="M163" s="325">
        <v>0</v>
      </c>
      <c r="N163" s="325">
        <v>200.85</v>
      </c>
      <c r="O163" s="326">
        <v>163.17519999999999</v>
      </c>
      <c r="P163" s="327">
        <v>0</v>
      </c>
      <c r="Q163" s="327"/>
      <c r="R163" s="29">
        <f>H163+K163-M163+O163-P163-Q163+L163</f>
        <v>989.95569999999998</v>
      </c>
      <c r="S163" s="323"/>
    </row>
    <row r="164" spans="1:22" ht="25.5" customHeight="1" x14ac:dyDescent="0.25">
      <c r="A164" s="23" t="s">
        <v>143</v>
      </c>
      <c r="C164" s="322" t="s">
        <v>144</v>
      </c>
      <c r="D164" s="323"/>
      <c r="E164" s="324" t="s">
        <v>145</v>
      </c>
      <c r="F164" s="123">
        <v>113</v>
      </c>
      <c r="G164" s="292">
        <v>15</v>
      </c>
      <c r="H164" s="29">
        <v>1790.3025</v>
      </c>
      <c r="I164" s="29">
        <f t="shared" ref="I164:I168" si="22">H164*2</f>
        <v>3580.605</v>
      </c>
      <c r="J164" s="29">
        <f t="shared" ref="J164:J170" si="23">K164*24</f>
        <v>2148.3630000000003</v>
      </c>
      <c r="K164" s="77">
        <f t="shared" si="21"/>
        <v>89.515125000000012</v>
      </c>
      <c r="L164" s="77"/>
      <c r="M164" s="81">
        <v>0</v>
      </c>
      <c r="N164" s="325">
        <v>188.7</v>
      </c>
      <c r="O164" s="82">
        <v>86.840079999999986</v>
      </c>
      <c r="P164" s="327">
        <v>0</v>
      </c>
      <c r="Q164" s="327"/>
      <c r="R164" s="29">
        <f t="shared" ref="R164:R172" si="24">H164+K164-M164+O164-P164-Q164+L164</f>
        <v>1966.6577050000001</v>
      </c>
      <c r="S164" s="323"/>
    </row>
    <row r="165" spans="1:22" ht="25.5" customHeight="1" x14ac:dyDescent="0.25">
      <c r="A165" s="23" t="s">
        <v>146</v>
      </c>
      <c r="C165" s="328" t="s">
        <v>147</v>
      </c>
      <c r="D165" s="329"/>
      <c r="E165" s="324" t="s">
        <v>148</v>
      </c>
      <c r="F165" s="123">
        <v>113</v>
      </c>
      <c r="G165" s="292">
        <v>15</v>
      </c>
      <c r="H165" s="29">
        <v>2460.6675</v>
      </c>
      <c r="I165" s="29">
        <f>H165*2</f>
        <v>4921.335</v>
      </c>
      <c r="J165" s="29">
        <f t="shared" si="23"/>
        <v>2952.8010000000004</v>
      </c>
      <c r="K165" s="77">
        <f t="shared" si="21"/>
        <v>123.03337500000001</v>
      </c>
      <c r="L165" s="77"/>
      <c r="M165" s="81">
        <v>0</v>
      </c>
      <c r="N165" s="81">
        <v>160.35</v>
      </c>
      <c r="O165" s="82">
        <v>14.031103999999999</v>
      </c>
      <c r="P165" s="327">
        <v>0</v>
      </c>
      <c r="Q165" s="327"/>
      <c r="R165" s="29">
        <f t="shared" si="24"/>
        <v>2597.7319790000001</v>
      </c>
      <c r="S165" s="330"/>
    </row>
    <row r="166" spans="1:22" ht="25.5" customHeight="1" x14ac:dyDescent="0.25">
      <c r="A166" s="23" t="s">
        <v>149</v>
      </c>
      <c r="C166" s="328" t="s">
        <v>150</v>
      </c>
      <c r="D166" s="329"/>
      <c r="E166" s="324" t="s">
        <v>148</v>
      </c>
      <c r="F166" s="123">
        <v>113</v>
      </c>
      <c r="G166" s="331">
        <v>15</v>
      </c>
      <c r="H166" s="29">
        <v>2460.6675</v>
      </c>
      <c r="I166" s="29">
        <f t="shared" si="22"/>
        <v>4921.335</v>
      </c>
      <c r="J166" s="29">
        <f t="shared" si="23"/>
        <v>2952.8010000000004</v>
      </c>
      <c r="K166" s="77">
        <f t="shared" si="21"/>
        <v>123.03337500000001</v>
      </c>
      <c r="L166" s="77"/>
      <c r="M166" s="81">
        <v>0</v>
      </c>
      <c r="N166" s="81">
        <v>160.35</v>
      </c>
      <c r="O166" s="82">
        <v>14.031103999999999</v>
      </c>
      <c r="P166" s="327">
        <v>0</v>
      </c>
      <c r="Q166" s="327"/>
      <c r="R166" s="29">
        <f t="shared" si="24"/>
        <v>2597.7319790000001</v>
      </c>
      <c r="S166" s="330"/>
    </row>
    <row r="167" spans="1:22" ht="25.5" customHeight="1" x14ac:dyDescent="0.25">
      <c r="A167" s="23" t="s">
        <v>151</v>
      </c>
      <c r="C167" s="328" t="s">
        <v>152</v>
      </c>
      <c r="D167" s="329"/>
      <c r="E167" s="324" t="s">
        <v>153</v>
      </c>
      <c r="F167" s="123">
        <v>113</v>
      </c>
      <c r="G167" s="331">
        <v>15</v>
      </c>
      <c r="H167" s="29">
        <f>3298.8075/15*G167</f>
        <v>3298.8074999999999</v>
      </c>
      <c r="I167" s="29">
        <f t="shared" si="22"/>
        <v>6597.6149999999998</v>
      </c>
      <c r="J167" s="29">
        <f t="shared" si="23"/>
        <v>3958.3290000000006</v>
      </c>
      <c r="K167" s="77">
        <f>H167*0.05-0.01</f>
        <v>164.93037500000003</v>
      </c>
      <c r="L167" s="77">
        <f>(127*2)+(239*3)</f>
        <v>971</v>
      </c>
      <c r="M167" s="124">
        <v>112.40852799999999</v>
      </c>
      <c r="N167" s="124">
        <v>125.1</v>
      </c>
      <c r="O167" s="125">
        <v>0.01</v>
      </c>
      <c r="P167" s="327">
        <v>0</v>
      </c>
      <c r="Q167" s="327"/>
      <c r="R167" s="29">
        <f t="shared" si="24"/>
        <v>4322.3393470000001</v>
      </c>
      <c r="S167" s="330"/>
    </row>
    <row r="168" spans="1:22" ht="25.5" customHeight="1" x14ac:dyDescent="0.25">
      <c r="A168" s="23" t="s">
        <v>154</v>
      </c>
      <c r="C168" s="332" t="s">
        <v>155</v>
      </c>
      <c r="D168" s="329"/>
      <c r="E168" s="324" t="s">
        <v>156</v>
      </c>
      <c r="F168" s="123">
        <v>113</v>
      </c>
      <c r="G168" s="331">
        <v>15</v>
      </c>
      <c r="H168" s="29">
        <v>1731.135</v>
      </c>
      <c r="I168" s="29">
        <f t="shared" si="22"/>
        <v>3462.27</v>
      </c>
      <c r="J168" s="29">
        <f t="shared" si="23"/>
        <v>2077.3620000000001</v>
      </c>
      <c r="K168" s="77">
        <f t="shared" si="21"/>
        <v>86.556750000000008</v>
      </c>
      <c r="L168" s="77">
        <f>127*2</f>
        <v>254</v>
      </c>
      <c r="M168" s="333">
        <v>0</v>
      </c>
      <c r="N168" s="333">
        <v>193.8</v>
      </c>
      <c r="O168" s="334">
        <v>95.726800000000011</v>
      </c>
      <c r="P168" s="327">
        <v>0</v>
      </c>
      <c r="Q168" s="327"/>
      <c r="R168" s="29">
        <f t="shared" si="24"/>
        <v>2167.4185499999999</v>
      </c>
      <c r="S168" s="330"/>
      <c r="U168" s="335"/>
    </row>
    <row r="169" spans="1:22" ht="25.5" customHeight="1" x14ac:dyDescent="0.25">
      <c r="A169" s="23" t="s">
        <v>157</v>
      </c>
      <c r="C169" s="332" t="s">
        <v>158</v>
      </c>
      <c r="D169" s="329"/>
      <c r="E169" s="324" t="s">
        <v>156</v>
      </c>
      <c r="F169" s="123">
        <v>113</v>
      </c>
      <c r="G169" s="331">
        <v>11</v>
      </c>
      <c r="H169" s="29">
        <f>1731.14/15*G169</f>
        <v>1269.5026666666668</v>
      </c>
      <c r="I169" s="29"/>
      <c r="J169" s="29">
        <f t="shared" si="23"/>
        <v>1523.4032000000002</v>
      </c>
      <c r="K169" s="77">
        <f t="shared" si="21"/>
        <v>63.475133333333339</v>
      </c>
      <c r="L169" s="77">
        <v>127</v>
      </c>
      <c r="M169" s="333">
        <v>0</v>
      </c>
      <c r="N169" s="333">
        <v>193.8</v>
      </c>
      <c r="O169" s="334">
        <v>95.726800000000011</v>
      </c>
      <c r="P169" s="327">
        <v>0</v>
      </c>
      <c r="Q169" s="327"/>
      <c r="R169" s="29">
        <f>H169+K169-M169+O169-P169-Q169+L169</f>
        <v>1555.7046</v>
      </c>
      <c r="S169" s="330"/>
    </row>
    <row r="170" spans="1:22" s="56" customFormat="1" ht="25.5" customHeight="1" x14ac:dyDescent="0.25">
      <c r="A170" s="23"/>
      <c r="B170"/>
      <c r="C170" s="224" t="s">
        <v>159</v>
      </c>
      <c r="D170" s="336"/>
      <c r="E170" s="337" t="s">
        <v>160</v>
      </c>
      <c r="F170" s="123">
        <v>113</v>
      </c>
      <c r="G170" s="292">
        <v>15</v>
      </c>
      <c r="H170" s="29">
        <v>1790.3025</v>
      </c>
      <c r="I170" s="29"/>
      <c r="J170" s="29">
        <f t="shared" si="23"/>
        <v>2148.3630000000003</v>
      </c>
      <c r="K170" s="77">
        <f t="shared" si="21"/>
        <v>89.515125000000012</v>
      </c>
      <c r="L170" s="77"/>
      <c r="M170" s="81">
        <v>0</v>
      </c>
      <c r="N170" s="81">
        <v>188.7</v>
      </c>
      <c r="O170" s="82">
        <v>86.840079999999986</v>
      </c>
      <c r="P170" s="228">
        <v>0</v>
      </c>
      <c r="Q170" s="228"/>
      <c r="R170" s="29">
        <f t="shared" si="24"/>
        <v>1966.6577050000001</v>
      </c>
      <c r="S170" s="338"/>
      <c r="T170" s="2"/>
      <c r="U170"/>
      <c r="V170"/>
    </row>
    <row r="171" spans="1:22" s="56" customFormat="1" ht="25.5" customHeight="1" x14ac:dyDescent="0.25">
      <c r="A171" s="23"/>
      <c r="B171"/>
      <c r="C171" s="130" t="s">
        <v>161</v>
      </c>
      <c r="D171" s="131"/>
      <c r="E171" s="324" t="s">
        <v>156</v>
      </c>
      <c r="F171" s="123">
        <v>113</v>
      </c>
      <c r="G171" s="133">
        <v>13</v>
      </c>
      <c r="H171" s="29">
        <f>2243.95/15*G171</f>
        <v>1944.7566666666667</v>
      </c>
      <c r="I171" s="29">
        <f>H171*2</f>
        <v>3889.5133333333333</v>
      </c>
      <c r="J171" s="29">
        <f>K171*24</f>
        <v>2333.7080000000001</v>
      </c>
      <c r="K171" s="77">
        <f>H171*0.05</f>
        <v>97.237833333333342</v>
      </c>
      <c r="L171" s="77">
        <f>239*2</f>
        <v>478</v>
      </c>
      <c r="M171" s="81"/>
      <c r="N171" s="81">
        <v>174.75</v>
      </c>
      <c r="O171" s="82">
        <v>43.85</v>
      </c>
      <c r="P171" s="83">
        <v>0</v>
      </c>
      <c r="Q171" s="83"/>
      <c r="R171" s="29">
        <f>H171+K171-M171+O171-P171-Q171+L171</f>
        <v>2563.8445000000002</v>
      </c>
      <c r="S171" s="134"/>
      <c r="T171" s="2"/>
      <c r="U171"/>
      <c r="V171"/>
    </row>
    <row r="172" spans="1:22" s="56" customFormat="1" ht="25.5" customHeight="1" x14ac:dyDescent="0.25">
      <c r="A172" s="23" t="s">
        <v>162</v>
      </c>
      <c r="B172"/>
      <c r="C172" s="339" t="s">
        <v>163</v>
      </c>
      <c r="D172" s="336"/>
      <c r="E172" s="337" t="s">
        <v>160</v>
      </c>
      <c r="F172" s="123">
        <v>113</v>
      </c>
      <c r="G172" s="292">
        <v>15</v>
      </c>
      <c r="H172" s="29">
        <f>1790.3025/15*G172</f>
        <v>1790.3025</v>
      </c>
      <c r="I172" s="29"/>
      <c r="J172" s="29">
        <f>K172*24*5</f>
        <v>10741.815000000002</v>
      </c>
      <c r="K172" s="77">
        <f t="shared" si="21"/>
        <v>89.515125000000012</v>
      </c>
      <c r="L172" s="77"/>
      <c r="M172" s="81">
        <v>0</v>
      </c>
      <c r="N172" s="81">
        <v>188.7</v>
      </c>
      <c r="O172" s="82">
        <v>86.840079999999986</v>
      </c>
      <c r="P172" s="228"/>
      <c r="Q172" s="228"/>
      <c r="R172" s="29">
        <f t="shared" si="24"/>
        <v>1966.6577050000001</v>
      </c>
      <c r="S172" s="338"/>
      <c r="U172"/>
      <c r="V172"/>
    </row>
    <row r="173" spans="1:22" s="56" customFormat="1" ht="15.75" thickBot="1" x14ac:dyDescent="0.3">
      <c r="B173"/>
      <c r="D173" s="313"/>
      <c r="E173" s="306"/>
      <c r="F173" s="340"/>
      <c r="G173" s="341" t="s">
        <v>32</v>
      </c>
      <c r="H173" s="342">
        <f t="shared" ref="H173:M173" si="25">SUM(H163:H172)</f>
        <v>19323.854333333336</v>
      </c>
      <c r="I173" s="342">
        <f t="shared" si="25"/>
        <v>28947.493333333332</v>
      </c>
      <c r="J173" s="342">
        <f t="shared" si="25"/>
        <v>31781.837200000005</v>
      </c>
      <c r="K173" s="342">
        <f t="shared" si="25"/>
        <v>966.18271666666669</v>
      </c>
      <c r="L173" s="342">
        <f t="shared" si="25"/>
        <v>1830</v>
      </c>
      <c r="M173" s="342">
        <f t="shared" si="25"/>
        <v>112.40852799999999</v>
      </c>
      <c r="N173" s="342"/>
      <c r="O173" s="342">
        <f>SUM(O163:O172)</f>
        <v>687.07124799999997</v>
      </c>
      <c r="P173" s="342">
        <f>SUM(P163:P172)</f>
        <v>0</v>
      </c>
      <c r="Q173" s="342">
        <f>SUM(Q163:Q172)</f>
        <v>0</v>
      </c>
      <c r="R173" s="342">
        <f>SUM(R163:R172)</f>
        <v>22694.699770000003</v>
      </c>
      <c r="S173" s="313"/>
      <c r="T173" s="2"/>
      <c r="U173"/>
      <c r="V173"/>
    </row>
    <row r="174" spans="1:22" s="56" customFormat="1" x14ac:dyDescent="0.25">
      <c r="B174"/>
      <c r="C174" s="343"/>
      <c r="D174" s="313"/>
      <c r="E174" s="306"/>
      <c r="F174" s="340"/>
      <c r="G174" s="343"/>
      <c r="H174" s="344"/>
      <c r="I174" s="344"/>
      <c r="J174" s="344"/>
      <c r="K174" s="345"/>
      <c r="L174" s="345"/>
      <c r="M174" s="344"/>
      <c r="N174" s="344"/>
      <c r="O174" s="345"/>
      <c r="P174" s="344"/>
      <c r="Q174" s="344"/>
      <c r="R174" s="344"/>
      <c r="S174" s="313"/>
      <c r="T174" s="2"/>
      <c r="U174"/>
      <c r="V174"/>
    </row>
    <row r="175" spans="1:22" s="56" customFormat="1" x14ac:dyDescent="0.25">
      <c r="B175"/>
      <c r="C175" s="343"/>
      <c r="D175" s="313"/>
      <c r="E175" s="306"/>
      <c r="F175" s="340"/>
      <c r="G175" s="343"/>
      <c r="H175" s="344"/>
      <c r="I175" s="344"/>
      <c r="J175" s="344"/>
      <c r="K175" s="345"/>
      <c r="L175" s="345"/>
      <c r="M175" s="344"/>
      <c r="N175" s="344"/>
      <c r="O175" s="345"/>
      <c r="P175" s="344"/>
      <c r="Q175" s="344"/>
      <c r="R175" s="344"/>
      <c r="S175" s="313"/>
      <c r="T175" s="2"/>
      <c r="U175"/>
      <c r="V175"/>
    </row>
    <row r="176" spans="1:22" s="56" customFormat="1" ht="15.75" thickBot="1" x14ac:dyDescent="0.3">
      <c r="B176"/>
      <c r="C176" s="346"/>
      <c r="D176" s="48"/>
      <c r="E176" s="49"/>
      <c r="F176" s="50"/>
      <c r="G176"/>
      <c r="H176" s="91"/>
      <c r="I176" s="347"/>
      <c r="J176" s="347"/>
      <c r="K176" s="348"/>
      <c r="L176" s="348"/>
      <c r="M176" s="347"/>
      <c r="N176" s="91"/>
      <c r="O176" s="349"/>
      <c r="P176"/>
      <c r="Q176"/>
      <c r="R176"/>
      <c r="S176"/>
      <c r="T176" s="2"/>
      <c r="U176"/>
      <c r="V176"/>
    </row>
    <row r="177" spans="1:22" s="2" customFormat="1" x14ac:dyDescent="0.25">
      <c r="A177"/>
      <c r="B177"/>
      <c r="C177" s="53" t="s">
        <v>33</v>
      </c>
      <c r="D177" s="53"/>
      <c r="E177" s="53"/>
      <c r="F177" s="53"/>
      <c r="G177" s="53"/>
      <c r="I177" s="54"/>
      <c r="J177" s="54"/>
      <c r="K177" s="55" t="s">
        <v>34</v>
      </c>
      <c r="L177" s="55"/>
      <c r="M177" s="55"/>
      <c r="N177" s="41"/>
      <c r="O177"/>
      <c r="P177"/>
      <c r="Q177"/>
      <c r="R177" s="55" t="s">
        <v>35</v>
      </c>
      <c r="S177" s="55"/>
      <c r="U177"/>
      <c r="V177"/>
    </row>
    <row r="178" spans="1:22" s="56" customFormat="1" x14ac:dyDescent="0.25">
      <c r="B178"/>
      <c r="C178" s="53" t="s">
        <v>36</v>
      </c>
      <c r="D178" s="53"/>
      <c r="E178" s="53"/>
      <c r="F178" s="53"/>
      <c r="G178" s="53"/>
      <c r="H178" s="53" t="s">
        <v>37</v>
      </c>
      <c r="I178" s="53"/>
      <c r="J178" s="53"/>
      <c r="K178" s="53"/>
      <c r="L178" s="53"/>
      <c r="M178" s="53"/>
      <c r="N178" s="53"/>
      <c r="O178" s="53"/>
      <c r="P178"/>
      <c r="Q178"/>
      <c r="R178" s="53" t="s">
        <v>38</v>
      </c>
      <c r="S178" s="53"/>
      <c r="T178" s="2"/>
      <c r="U178"/>
      <c r="V178"/>
    </row>
    <row r="179" spans="1:22" x14ac:dyDescent="0.25">
      <c r="C179" s="91"/>
      <c r="D179" s="41"/>
      <c r="E179" s="58"/>
      <c r="F179" s="41"/>
      <c r="H179" s="41"/>
      <c r="I179" s="41"/>
      <c r="J179" s="41"/>
      <c r="K179" s="59"/>
      <c r="L179" s="59"/>
      <c r="M179" s="41"/>
      <c r="N179" s="41"/>
      <c r="O179" s="59"/>
      <c r="R179" s="41"/>
      <c r="S179" s="41"/>
    </row>
    <row r="180" spans="1:22" x14ac:dyDescent="0.25">
      <c r="C180" s="91"/>
      <c r="D180" s="41"/>
      <c r="E180" s="58"/>
      <c r="F180" s="41"/>
      <c r="H180" s="350"/>
      <c r="I180" s="350"/>
      <c r="J180" s="350"/>
      <c r="K180" s="59"/>
      <c r="L180" s="59"/>
      <c r="M180" s="41"/>
      <c r="N180" s="41"/>
      <c r="O180" s="59"/>
      <c r="R180" s="41"/>
      <c r="S180" s="41"/>
    </row>
    <row r="181" spans="1:22" s="2" customFormat="1" x14ac:dyDescent="0.25">
      <c r="A181"/>
      <c r="B181"/>
      <c r="C181" s="91"/>
      <c r="D181" s="41"/>
      <c r="E181" s="58"/>
      <c r="F181" s="41"/>
      <c r="G181"/>
      <c r="H181" s="41"/>
      <c r="I181" s="41"/>
      <c r="J181" s="41"/>
      <c r="K181" s="59"/>
      <c r="L181" s="59"/>
      <c r="M181" s="41"/>
      <c r="N181" s="41"/>
      <c r="O181" s="59"/>
      <c r="P181"/>
      <c r="Q181"/>
      <c r="R181" s="41"/>
      <c r="S181" s="41"/>
      <c r="U181"/>
      <c r="V181"/>
    </row>
    <row r="182" spans="1:22" s="2" customFormat="1" x14ac:dyDescent="0.25">
      <c r="A182"/>
      <c r="B182"/>
      <c r="C182" s="91"/>
      <c r="D182" s="41"/>
      <c r="E182" s="58"/>
      <c r="F182" s="41"/>
      <c r="G182"/>
      <c r="H182" s="41"/>
      <c r="I182" s="41"/>
      <c r="J182" s="41"/>
      <c r="K182" s="59"/>
      <c r="L182" s="59"/>
      <c r="M182" s="41"/>
      <c r="N182" s="41"/>
      <c r="O182" s="59"/>
      <c r="P182"/>
      <c r="Q182"/>
      <c r="R182" s="41"/>
      <c r="S182" s="41"/>
      <c r="U182"/>
      <c r="V182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x14ac:dyDescent="0.25">
      <c r="A187"/>
      <c r="B187"/>
      <c r="C187" s="91"/>
      <c r="D187" s="41"/>
      <c r="E187" s="58"/>
      <c r="F187" s="41"/>
      <c r="G187"/>
      <c r="H187" s="41"/>
      <c r="I187" s="41"/>
      <c r="J187" s="41"/>
      <c r="K187" s="59"/>
      <c r="L187" s="59"/>
      <c r="M187" s="41"/>
      <c r="N187" s="41"/>
      <c r="O187" s="59"/>
      <c r="P187"/>
      <c r="Q187"/>
      <c r="R187" s="41"/>
      <c r="S187" s="41"/>
      <c r="U187"/>
      <c r="V187"/>
    </row>
    <row r="188" spans="1:22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U188"/>
      <c r="V188"/>
    </row>
    <row r="189" spans="1:22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U189"/>
      <c r="V189"/>
    </row>
    <row r="190" spans="1:22" s="2" customFormat="1" ht="23.25" x14ac:dyDescent="0.35">
      <c r="A190"/>
      <c r="B190"/>
      <c r="C190" s="351"/>
      <c r="D190" s="351"/>
      <c r="E190" s="352"/>
      <c r="F190" s="351"/>
      <c r="G190" s="351"/>
      <c r="H190" s="351"/>
      <c r="I190" s="351"/>
      <c r="J190" s="351"/>
      <c r="K190" s="353"/>
      <c r="L190" s="353"/>
      <c r="M190" s="351"/>
      <c r="N190" s="351"/>
      <c r="O190" s="353"/>
      <c r="P190" s="351"/>
      <c r="Q190" s="351"/>
      <c r="R190" s="351"/>
      <c r="U190"/>
      <c r="V190"/>
    </row>
    <row r="191" spans="1:22" s="2" customFormat="1" ht="15.75" x14ac:dyDescent="0.25">
      <c r="A191"/>
      <c r="B191"/>
      <c r="C191" s="304" t="s">
        <v>2</v>
      </c>
      <c r="D191" s="305" t="s">
        <v>39</v>
      </c>
      <c r="E191" s="306"/>
      <c r="F191" s="307"/>
      <c r="G191" s="305"/>
      <c r="H191" s="305"/>
      <c r="I191" s="305"/>
      <c r="J191" s="305"/>
      <c r="K191" s="308"/>
      <c r="L191" s="308"/>
      <c r="M191" s="305"/>
      <c r="N191" s="305"/>
      <c r="O191" s="308"/>
      <c r="P191" s="305"/>
      <c r="Q191" s="305"/>
      <c r="R191" s="305"/>
      <c r="S191" s="309" t="s">
        <v>3</v>
      </c>
      <c r="U191"/>
      <c r="V191"/>
    </row>
    <row r="192" spans="1:22" ht="15" customHeight="1" x14ac:dyDescent="0.25">
      <c r="C192" s="91"/>
      <c r="F192" s="41"/>
      <c r="S192" s="311"/>
    </row>
    <row r="193" spans="1:22" ht="24.75" x14ac:dyDescent="0.25">
      <c r="C193" s="354" t="s">
        <v>164</v>
      </c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5" t="s">
        <v>5</v>
      </c>
    </row>
    <row r="194" spans="1:22" x14ac:dyDescent="0.25">
      <c r="C194" s="12" t="str">
        <f>C161</f>
        <v>PERIODO DEL 16 AL 30 DE NOVIEMBRE DE 2020</v>
      </c>
      <c r="D194" s="13"/>
      <c r="E194" s="6"/>
      <c r="F194" s="356"/>
      <c r="G194" s="357"/>
      <c r="H194" s="358"/>
      <c r="I194" s="358"/>
      <c r="J194" s="358"/>
      <c r="K194" s="359"/>
      <c r="L194" s="359"/>
      <c r="M194" s="358"/>
      <c r="N194" s="358"/>
      <c r="O194" s="359"/>
      <c r="P194" s="358"/>
      <c r="Q194" s="358"/>
      <c r="R194" s="358"/>
      <c r="S194" s="360"/>
    </row>
    <row r="195" spans="1:22" ht="27" x14ac:dyDescent="0.25">
      <c r="C195" s="15" t="s">
        <v>7</v>
      </c>
      <c r="D195" s="15" t="s">
        <v>8</v>
      </c>
      <c r="E195" s="16" t="s">
        <v>9</v>
      </c>
      <c r="F195" s="15" t="s">
        <v>10</v>
      </c>
      <c r="G195" s="15" t="s">
        <v>11</v>
      </c>
      <c r="H195" s="15" t="s">
        <v>12</v>
      </c>
      <c r="I195" s="15"/>
      <c r="J195" s="15"/>
      <c r="K195" s="18" t="s">
        <v>13</v>
      </c>
      <c r="L195" s="19" t="s">
        <v>14</v>
      </c>
      <c r="M195" s="15" t="s">
        <v>15</v>
      </c>
      <c r="N195" s="20" t="s">
        <v>16</v>
      </c>
      <c r="O195" s="20" t="s">
        <v>41</v>
      </c>
      <c r="P195" s="21" t="s">
        <v>18</v>
      </c>
      <c r="Q195" s="21" t="s">
        <v>19</v>
      </c>
      <c r="R195" s="22" t="s">
        <v>20</v>
      </c>
      <c r="S195" s="15" t="s">
        <v>21</v>
      </c>
    </row>
    <row r="196" spans="1:22" s="361" customFormat="1" ht="26.25" customHeight="1" x14ac:dyDescent="0.25">
      <c r="A196" s="23" t="s">
        <v>165</v>
      </c>
      <c r="C196" s="362" t="s">
        <v>166</v>
      </c>
      <c r="D196" s="363"/>
      <c r="E196" s="364" t="s">
        <v>167</v>
      </c>
      <c r="F196" s="123">
        <v>113</v>
      </c>
      <c r="G196" s="292">
        <v>15</v>
      </c>
      <c r="H196" s="365">
        <v>2919.2174999999997</v>
      </c>
      <c r="I196" s="365">
        <f>H196*2</f>
        <v>5838.4349999999995</v>
      </c>
      <c r="J196" s="365">
        <f>K196*24</f>
        <v>3502.8209999999999</v>
      </c>
      <c r="K196" s="77">
        <f>H196*0.05-0.01</f>
        <v>145.950875</v>
      </c>
      <c r="L196" s="77"/>
      <c r="M196" s="365">
        <v>50.859135999999978</v>
      </c>
      <c r="N196" s="365">
        <v>145.35</v>
      </c>
      <c r="O196" s="125">
        <v>0.01</v>
      </c>
      <c r="P196" s="365">
        <v>0</v>
      </c>
      <c r="Q196" s="365"/>
      <c r="R196" s="29">
        <f>H196+K196-M196+O196-P196-Q196</f>
        <v>3014.3192389999999</v>
      </c>
      <c r="S196" s="366"/>
      <c r="T196" s="367"/>
    </row>
    <row r="197" spans="1:22" ht="26.25" customHeight="1" x14ac:dyDescent="0.25">
      <c r="A197" s="23" t="s">
        <v>168</v>
      </c>
      <c r="C197" s="362" t="s">
        <v>169</v>
      </c>
      <c r="D197" s="363"/>
      <c r="E197" s="368" t="s">
        <v>170</v>
      </c>
      <c r="F197" s="123">
        <v>113</v>
      </c>
      <c r="G197" s="292">
        <v>15</v>
      </c>
      <c r="H197" s="29">
        <f>3350.505/15*G197</f>
        <v>3350.5050000000001</v>
      </c>
      <c r="I197" s="29"/>
      <c r="J197" s="29"/>
      <c r="K197" s="77">
        <f>H197*0.05-0.01</f>
        <v>167.51525000000004</v>
      </c>
      <c r="L197" s="77"/>
      <c r="M197" s="81">
        <v>118.03</v>
      </c>
      <c r="N197" s="81">
        <v>125.1</v>
      </c>
      <c r="O197" s="82">
        <v>0.01</v>
      </c>
      <c r="P197" s="81">
        <v>0</v>
      </c>
      <c r="Q197" s="81"/>
      <c r="R197" s="29">
        <f>H197+K197-M197+O197-P197-Q197+L197</f>
        <v>3400.0002500000001</v>
      </c>
      <c r="S197" s="369"/>
    </row>
    <row r="198" spans="1:22" ht="26.25" customHeight="1" x14ac:dyDescent="0.25">
      <c r="A198" s="23"/>
      <c r="C198" s="362" t="s">
        <v>171</v>
      </c>
      <c r="D198" s="370" t="s">
        <v>172</v>
      </c>
      <c r="E198" s="368" t="s">
        <v>173</v>
      </c>
      <c r="F198" s="123">
        <v>113</v>
      </c>
      <c r="G198" s="292">
        <v>15</v>
      </c>
      <c r="H198" s="29">
        <v>1116.855</v>
      </c>
      <c r="I198" s="371">
        <f>H198*2</f>
        <v>2233.71</v>
      </c>
      <c r="J198" s="371">
        <f>K198*24</f>
        <v>1340.2260000000001</v>
      </c>
      <c r="K198" s="77">
        <f t="shared" ref="K198" si="26">H198*0.05</f>
        <v>55.842750000000002</v>
      </c>
      <c r="L198" s="77"/>
      <c r="M198" s="365">
        <v>0</v>
      </c>
      <c r="N198" s="365">
        <v>200.7</v>
      </c>
      <c r="O198" s="372">
        <v>141.94072</v>
      </c>
      <c r="P198" s="365">
        <v>0</v>
      </c>
      <c r="Q198" s="365"/>
      <c r="R198" s="29">
        <f>H198+K198-M198+O198-P198-Q198</f>
        <v>1314.6384700000001</v>
      </c>
      <c r="S198" s="369"/>
    </row>
    <row r="199" spans="1:22" ht="26.25" customHeight="1" x14ac:dyDescent="0.25">
      <c r="A199" s="23" t="s">
        <v>174</v>
      </c>
      <c r="C199" s="362" t="s">
        <v>175</v>
      </c>
      <c r="D199" s="363"/>
      <c r="E199" s="364" t="s">
        <v>176</v>
      </c>
      <c r="F199" s="123">
        <v>113</v>
      </c>
      <c r="G199" s="292">
        <v>15</v>
      </c>
      <c r="H199" s="29">
        <v>2957.13</v>
      </c>
      <c r="I199" s="371">
        <f>H199*2</f>
        <v>5914.26</v>
      </c>
      <c r="J199" s="371">
        <f>K199*24</f>
        <v>3548.3160000000007</v>
      </c>
      <c r="K199" s="77">
        <f>H199*0.05-0.01</f>
        <v>147.84650000000002</v>
      </c>
      <c r="L199" s="77"/>
      <c r="M199" s="365">
        <v>54.984016000000025</v>
      </c>
      <c r="N199" s="365">
        <v>145.35</v>
      </c>
      <c r="O199" s="372">
        <v>0.01</v>
      </c>
      <c r="P199" s="365">
        <v>0</v>
      </c>
      <c r="Q199" s="365"/>
      <c r="R199" s="29">
        <f>ROUND(H199+K199-M199+O199-P199-Q199,0)</f>
        <v>3050</v>
      </c>
      <c r="S199" s="369"/>
    </row>
    <row r="200" spans="1:22" ht="15.75" thickBot="1" x14ac:dyDescent="0.3">
      <c r="C200" s="373"/>
      <c r="D200" s="374"/>
      <c r="E200" s="375"/>
      <c r="F200" s="376"/>
      <c r="G200" s="377" t="s">
        <v>32</v>
      </c>
      <c r="H200" s="378">
        <f t="shared" ref="H200:M200" si="27">SUM(H196:H199)</f>
        <v>10343.7075</v>
      </c>
      <c r="I200" s="378">
        <f t="shared" si="27"/>
        <v>13986.404999999999</v>
      </c>
      <c r="J200" s="378">
        <f t="shared" si="27"/>
        <v>8391.3630000000012</v>
      </c>
      <c r="K200" s="378">
        <f t="shared" si="27"/>
        <v>517.15537500000005</v>
      </c>
      <c r="L200" s="378">
        <f t="shared" si="27"/>
        <v>0</v>
      </c>
      <c r="M200" s="378">
        <f t="shared" si="27"/>
        <v>223.873152</v>
      </c>
      <c r="N200" s="378"/>
      <c r="O200" s="378">
        <f>SUM(O196:O199)</f>
        <v>141.97072</v>
      </c>
      <c r="P200" s="378">
        <f>SUM(P196:P199)</f>
        <v>0</v>
      </c>
      <c r="Q200" s="378">
        <f>SUM(Q196:Q199)</f>
        <v>0</v>
      </c>
      <c r="R200" s="378">
        <f>SUM(R196:R199)</f>
        <v>10778.957958999999</v>
      </c>
      <c r="S200" s="357"/>
    </row>
    <row r="201" spans="1:22" x14ac:dyDescent="0.25">
      <c r="C201" s="373"/>
      <c r="D201" s="374"/>
      <c r="E201" s="375"/>
      <c r="F201" s="376"/>
      <c r="G201" s="379"/>
      <c r="H201" s="380"/>
      <c r="I201" s="380"/>
      <c r="J201" s="380"/>
      <c r="K201" s="381"/>
      <c r="L201" s="381"/>
      <c r="M201" s="380"/>
      <c r="N201" s="380"/>
      <c r="O201" s="381"/>
      <c r="P201" s="380"/>
      <c r="Q201" s="380"/>
      <c r="R201" s="380"/>
      <c r="S201" s="357"/>
    </row>
    <row r="202" spans="1:22" x14ac:dyDescent="0.25">
      <c r="C202" s="373"/>
      <c r="D202" s="374"/>
      <c r="E202" s="375"/>
      <c r="F202" s="376"/>
      <c r="G202" s="379"/>
      <c r="H202" s="380"/>
      <c r="I202" s="380"/>
      <c r="J202" s="380"/>
      <c r="K202" s="381"/>
      <c r="L202" s="381"/>
      <c r="M202" s="380"/>
      <c r="N202" s="380"/>
      <c r="O202" s="381"/>
      <c r="P202" s="380"/>
      <c r="Q202" s="380"/>
      <c r="R202" s="380"/>
      <c r="S202" s="357"/>
    </row>
    <row r="203" spans="1:22" x14ac:dyDescent="0.25">
      <c r="C203" s="373"/>
      <c r="D203" s="374"/>
      <c r="E203" s="375"/>
      <c r="F203" s="376"/>
      <c r="G203" s="379"/>
      <c r="H203" s="380"/>
      <c r="I203" s="380"/>
      <c r="J203" s="380"/>
      <c r="K203" s="381"/>
      <c r="L203" s="381"/>
      <c r="M203" s="380"/>
      <c r="N203" s="380"/>
      <c r="O203" s="381"/>
      <c r="P203" s="380"/>
      <c r="Q203" s="380"/>
      <c r="R203" s="380"/>
      <c r="S203" s="357"/>
    </row>
    <row r="204" spans="1:22" s="56" customFormat="1" ht="15.75" thickBot="1" x14ac:dyDescent="0.3">
      <c r="B204"/>
      <c r="C204" s="346"/>
      <c r="D204" s="48"/>
      <c r="E204" s="49"/>
      <c r="F204" s="50"/>
      <c r="G204"/>
      <c r="H204"/>
      <c r="I204" s="48"/>
      <c r="J204" s="48"/>
      <c r="K204" s="51"/>
      <c r="L204" s="51"/>
      <c r="M204" s="48"/>
      <c r="N204"/>
      <c r="O204" s="52"/>
      <c r="P204"/>
      <c r="Q204"/>
      <c r="R204"/>
      <c r="S204"/>
      <c r="T204" s="2"/>
      <c r="U204"/>
      <c r="V204"/>
    </row>
    <row r="205" spans="1:22" s="2" customFormat="1" x14ac:dyDescent="0.25">
      <c r="A205"/>
      <c r="B205"/>
      <c r="C205" s="53" t="s">
        <v>33</v>
      </c>
      <c r="D205" s="53"/>
      <c r="E205" s="53"/>
      <c r="F205" s="53"/>
      <c r="G205" s="53"/>
      <c r="I205" s="54"/>
      <c r="J205" s="54"/>
      <c r="K205" s="55" t="s">
        <v>34</v>
      </c>
      <c r="L205" s="55"/>
      <c r="M205" s="55"/>
      <c r="N205" s="41"/>
      <c r="O205"/>
      <c r="P205"/>
      <c r="Q205"/>
      <c r="R205" s="55" t="s">
        <v>35</v>
      </c>
      <c r="S205" s="55"/>
      <c r="U205"/>
      <c r="V205"/>
    </row>
    <row r="206" spans="1:22" s="56" customFormat="1" x14ac:dyDescent="0.25">
      <c r="B206"/>
      <c r="C206" s="53" t="s">
        <v>36</v>
      </c>
      <c r="D206" s="53"/>
      <c r="E206" s="53"/>
      <c r="F206" s="53"/>
      <c r="G206" s="53"/>
      <c r="H206" s="53" t="s">
        <v>37</v>
      </c>
      <c r="I206" s="53"/>
      <c r="J206" s="53"/>
      <c r="K206" s="53"/>
      <c r="L206" s="53"/>
      <c r="M206" s="53"/>
      <c r="N206" s="53"/>
      <c r="O206" s="53"/>
      <c r="P206"/>
      <c r="Q206"/>
      <c r="R206" s="53" t="s">
        <v>38</v>
      </c>
      <c r="S206" s="53"/>
      <c r="T206" s="2"/>
      <c r="U206"/>
      <c r="V206"/>
    </row>
    <row r="207" spans="1:22" s="56" customFormat="1" x14ac:dyDescent="0.25">
      <c r="B207"/>
      <c r="C207" s="91"/>
      <c r="D207" s="41"/>
      <c r="E207" s="58"/>
      <c r="F207" s="41"/>
      <c r="G207"/>
      <c r="H207" s="41"/>
      <c r="I207" s="41"/>
      <c r="J207" s="41"/>
      <c r="K207" s="59"/>
      <c r="L207" s="59"/>
      <c r="M207" s="41"/>
      <c r="N207" s="41"/>
      <c r="O207" s="59"/>
      <c r="P207"/>
      <c r="Q207"/>
      <c r="R207" s="41"/>
      <c r="S207" s="41"/>
      <c r="T207" s="2"/>
      <c r="U207"/>
      <c r="V207"/>
    </row>
    <row r="208" spans="1:22" s="56" customFormat="1" x14ac:dyDescent="0.25">
      <c r="B208"/>
      <c r="C208" s="91"/>
      <c r="D208" s="41"/>
      <c r="E208" s="58"/>
      <c r="F208" s="41"/>
      <c r="G208"/>
      <c r="H208" s="41"/>
      <c r="I208" s="41"/>
      <c r="J208" s="41"/>
      <c r="K208" s="59"/>
      <c r="L208" s="59"/>
      <c r="M208" s="41"/>
      <c r="N208" s="41"/>
      <c r="O208" s="59"/>
      <c r="P208"/>
      <c r="Q208"/>
      <c r="R208" s="41"/>
      <c r="S208" s="41"/>
      <c r="T208" s="2"/>
      <c r="U208"/>
      <c r="V208"/>
    </row>
    <row r="209" spans="2:22" s="56" customFormat="1" x14ac:dyDescent="0.25">
      <c r="B209"/>
      <c r="C209" s="373"/>
      <c r="D209" s="374"/>
      <c r="E209" s="375"/>
      <c r="F209" s="376"/>
      <c r="G209" s="379"/>
      <c r="H209" s="380"/>
      <c r="I209" s="380"/>
      <c r="J209" s="380"/>
      <c r="K209" s="381"/>
      <c r="L209" s="381"/>
      <c r="M209" s="380"/>
      <c r="N209" s="380"/>
      <c r="O209" s="381"/>
      <c r="P209" s="380"/>
      <c r="Q209" s="380"/>
      <c r="R209" s="380"/>
      <c r="S209" s="357"/>
      <c r="T209" s="2"/>
      <c r="U209"/>
      <c r="V209"/>
    </row>
    <row r="210" spans="2:22" s="56" customFormat="1" x14ac:dyDescent="0.25">
      <c r="B210"/>
      <c r="C210" s="373"/>
      <c r="D210" s="374"/>
      <c r="E210" s="375"/>
      <c r="F210" s="376"/>
      <c r="G210" s="379"/>
      <c r="H210" s="380"/>
      <c r="I210" s="380"/>
      <c r="J210" s="380"/>
      <c r="K210" s="381"/>
      <c r="L210" s="381"/>
      <c r="M210" s="380"/>
      <c r="N210" s="380"/>
      <c r="O210" s="381"/>
      <c r="P210" s="380"/>
      <c r="Q210" s="380"/>
      <c r="R210" s="380"/>
      <c r="S210" s="357"/>
      <c r="T210" s="2"/>
      <c r="U210"/>
      <c r="V210"/>
    </row>
    <row r="211" spans="2:22" s="56" customFormat="1" ht="29.25" x14ac:dyDescent="0.5">
      <c r="B211"/>
      <c r="C211" s="60"/>
      <c r="D211" s="60"/>
      <c r="E211" s="382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2"/>
      <c r="U211"/>
      <c r="V211"/>
    </row>
    <row r="212" spans="2:22" s="56" customFormat="1" ht="29.25" x14ac:dyDescent="0.5">
      <c r="B212"/>
      <c r="C212" s="60"/>
      <c r="D212" s="60"/>
      <c r="E212" s="382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2"/>
      <c r="U212"/>
      <c r="V212"/>
    </row>
    <row r="213" spans="2:22" s="56" customFormat="1" ht="29.25" x14ac:dyDescent="0.5">
      <c r="B213"/>
      <c r="C213" s="60"/>
      <c r="D213" s="60"/>
      <c r="E213" s="382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2"/>
      <c r="U213"/>
      <c r="V213"/>
    </row>
    <row r="214" spans="2:22" s="56" customFormat="1" ht="29.25" x14ac:dyDescent="0.5">
      <c r="B214"/>
      <c r="C214" s="60"/>
      <c r="D214" s="60"/>
      <c r="E214" s="382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2:22" s="56" customFormat="1" ht="29.25" x14ac:dyDescent="0.5">
      <c r="B215"/>
      <c r="C215" s="60"/>
      <c r="D215" s="60"/>
      <c r="E215" s="382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2:22" s="56" customFormat="1" ht="29.25" x14ac:dyDescent="0.5">
      <c r="B216"/>
      <c r="C216" s="60"/>
      <c r="D216" s="60"/>
      <c r="E216" s="382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2:22" s="56" customFormat="1" ht="29.25" x14ac:dyDescent="0.5">
      <c r="B217"/>
      <c r="C217" s="60"/>
      <c r="D217" s="60"/>
      <c r="E217" s="382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2"/>
      <c r="U217"/>
      <c r="V217"/>
    </row>
    <row r="218" spans="2:22" s="56" customFormat="1" ht="29.25" customHeight="1" x14ac:dyDescent="0.5">
      <c r="B218" s="1" t="s">
        <v>0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/>
      <c r="V218"/>
    </row>
    <row r="219" spans="2:22" s="56" customFormat="1" ht="23.25" x14ac:dyDescent="0.35">
      <c r="B219"/>
      <c r="C219" s="3" t="s">
        <v>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/>
      <c r="V219"/>
    </row>
    <row r="220" spans="2:22" s="56" customFormat="1" ht="16.5" customHeight="1" x14ac:dyDescent="0.35">
      <c r="B220"/>
      <c r="C220" s="383" t="s">
        <v>2</v>
      </c>
      <c r="D220" s="384"/>
      <c r="E220" s="385"/>
      <c r="F220" s="384"/>
      <c r="G220" s="384"/>
      <c r="H220" s="384"/>
      <c r="I220" s="384"/>
      <c r="J220" s="384"/>
      <c r="K220" s="386"/>
      <c r="L220" s="386"/>
      <c r="M220" s="384"/>
      <c r="N220" s="384"/>
      <c r="O220" s="386"/>
      <c r="P220" s="384"/>
      <c r="Q220" s="384"/>
      <c r="R220" s="384"/>
      <c r="S220" s="384"/>
      <c r="T220" s="2"/>
      <c r="U220"/>
      <c r="V220"/>
    </row>
    <row r="221" spans="2:22" s="56" customFormat="1" ht="16.5" customHeight="1" x14ac:dyDescent="0.25">
      <c r="B221"/>
      <c r="C221" s="387" t="s">
        <v>177</v>
      </c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  <c r="S221" s="309" t="s">
        <v>3</v>
      </c>
      <c r="T221" s="2"/>
      <c r="U221"/>
      <c r="V221"/>
    </row>
    <row r="222" spans="2:22" s="56" customFormat="1" ht="16.5" customHeight="1" x14ac:dyDescent="0.25">
      <c r="B222"/>
      <c r="C222" s="388"/>
      <c r="D222" s="388"/>
      <c r="E222" s="389"/>
      <c r="F222" s="388"/>
      <c r="G222" s="388"/>
      <c r="H222" s="388"/>
      <c r="I222" s="388"/>
      <c r="J222" s="388"/>
      <c r="K222" s="390"/>
      <c r="L222" s="390"/>
      <c r="M222" s="388"/>
      <c r="N222" s="388"/>
      <c r="O222" s="390"/>
      <c r="P222" s="388"/>
      <c r="Q222" s="388"/>
      <c r="R222" s="388"/>
      <c r="S222" s="11" t="s">
        <v>5</v>
      </c>
      <c r="T222" s="2"/>
      <c r="U222"/>
      <c r="V222"/>
    </row>
    <row r="223" spans="2:22" x14ac:dyDescent="0.25">
      <c r="C223" s="12" t="str">
        <f>C194</f>
        <v>PERIODO DEL 16 AL 30 DE NOVIEMBRE DE 2020</v>
      </c>
      <c r="D223" s="13"/>
      <c r="E223" s="6"/>
      <c r="F223" s="391"/>
      <c r="G223" s="392"/>
      <c r="H223" s="393"/>
      <c r="I223" s="393"/>
      <c r="J223" s="393"/>
      <c r="K223" s="394"/>
      <c r="L223" s="394"/>
      <c r="M223" s="393"/>
      <c r="N223" s="393"/>
      <c r="O223" s="394"/>
      <c r="P223" s="393"/>
      <c r="Q223" s="393"/>
      <c r="R223" s="393"/>
      <c r="S223" s="14"/>
    </row>
    <row r="224" spans="2:22" ht="27" x14ac:dyDescent="0.25">
      <c r="C224" s="15" t="s">
        <v>7</v>
      </c>
      <c r="D224" s="15" t="s">
        <v>8</v>
      </c>
      <c r="E224" s="16" t="s">
        <v>9</v>
      </c>
      <c r="F224" s="15" t="s">
        <v>10</v>
      </c>
      <c r="G224" s="15" t="s">
        <v>11</v>
      </c>
      <c r="H224" s="15" t="s">
        <v>12</v>
      </c>
      <c r="I224" s="15"/>
      <c r="J224" s="15"/>
      <c r="K224" s="18" t="s">
        <v>13</v>
      </c>
      <c r="L224" s="19" t="s">
        <v>14</v>
      </c>
      <c r="M224" s="15" t="s">
        <v>15</v>
      </c>
      <c r="N224" s="20" t="s">
        <v>16</v>
      </c>
      <c r="O224" s="20" t="s">
        <v>41</v>
      </c>
      <c r="P224" s="21" t="s">
        <v>18</v>
      </c>
      <c r="Q224" s="21" t="s">
        <v>19</v>
      </c>
      <c r="R224" s="22" t="s">
        <v>20</v>
      </c>
      <c r="S224" s="15" t="s">
        <v>21</v>
      </c>
    </row>
    <row r="225" spans="1:21" ht="26.25" customHeight="1" x14ac:dyDescent="0.25">
      <c r="A225" s="23" t="s">
        <v>178</v>
      </c>
      <c r="C225" s="339" t="s">
        <v>179</v>
      </c>
      <c r="D225" s="336"/>
      <c r="E225" s="337" t="s">
        <v>180</v>
      </c>
      <c r="F225" s="123">
        <v>113</v>
      </c>
      <c r="G225" s="292">
        <v>15</v>
      </c>
      <c r="H225" s="29">
        <v>3102.45</v>
      </c>
      <c r="I225" s="29"/>
      <c r="J225" s="29"/>
      <c r="K225" s="77">
        <f>H225*0.05-0.01</f>
        <v>155.11250000000001</v>
      </c>
      <c r="L225" s="77"/>
      <c r="M225" s="81">
        <v>91.044832000000014</v>
      </c>
      <c r="N225" s="81">
        <v>125.1</v>
      </c>
      <c r="O225" s="82">
        <v>0.01</v>
      </c>
      <c r="P225" s="81">
        <v>0</v>
      </c>
      <c r="Q225" s="81"/>
      <c r="R225" s="29">
        <f>H225+K225-M225+O225-P225-Q225</f>
        <v>3166.5276680000002</v>
      </c>
      <c r="S225" s="338"/>
    </row>
    <row r="226" spans="1:21" ht="26.25" customHeight="1" x14ac:dyDescent="0.25">
      <c r="A226" s="23" t="s">
        <v>181</v>
      </c>
      <c r="C226" s="36" t="s">
        <v>182</v>
      </c>
      <c r="D226" s="395" t="s">
        <v>183</v>
      </c>
      <c r="E226" s="337" t="s">
        <v>184</v>
      </c>
      <c r="F226" s="123">
        <v>113</v>
      </c>
      <c r="G226" s="292">
        <v>15</v>
      </c>
      <c r="H226" s="29">
        <v>4304.7700000000004</v>
      </c>
      <c r="I226" s="29">
        <f>H226*2</f>
        <v>8609.5400000000009</v>
      </c>
      <c r="J226" s="29">
        <f>K226*24</f>
        <v>5165.7240000000011</v>
      </c>
      <c r="K226" s="77">
        <f>H226*0.05</f>
        <v>215.23850000000004</v>
      </c>
      <c r="L226" s="77"/>
      <c r="M226" s="29">
        <v>160.54</v>
      </c>
      <c r="N226" s="29">
        <v>0</v>
      </c>
      <c r="O226" s="30">
        <v>0</v>
      </c>
      <c r="P226" s="29">
        <v>0</v>
      </c>
      <c r="Q226" s="29"/>
      <c r="R226" s="29">
        <f>H226+K226-M226+O226-P226-Q226+L226</f>
        <v>4359.4685000000009</v>
      </c>
      <c r="S226" s="29"/>
      <c r="T226" s="396"/>
      <c r="U226" s="397"/>
    </row>
    <row r="227" spans="1:21" ht="26.25" customHeight="1" x14ac:dyDescent="0.25">
      <c r="A227" s="23" t="s">
        <v>185</v>
      </c>
      <c r="C227" s="339" t="s">
        <v>186</v>
      </c>
      <c r="D227" s="336"/>
      <c r="E227" s="337" t="s">
        <v>184</v>
      </c>
      <c r="F227" s="123">
        <v>113</v>
      </c>
      <c r="G227" s="292">
        <v>15</v>
      </c>
      <c r="H227" s="29">
        <f>3142.53/15*G227</f>
        <v>3142.53</v>
      </c>
      <c r="I227" s="29">
        <f>H227*2</f>
        <v>6285.06</v>
      </c>
      <c r="J227" s="29">
        <f>K227*24</f>
        <v>3770.7960000000007</v>
      </c>
      <c r="K227" s="77">
        <f>H227*0.05-0.01</f>
        <v>157.11650000000003</v>
      </c>
      <c r="L227" s="77"/>
      <c r="M227" s="81">
        <v>95.405536000000012</v>
      </c>
      <c r="N227" s="81">
        <v>125.1</v>
      </c>
      <c r="O227" s="82">
        <v>0.01</v>
      </c>
      <c r="P227" s="81">
        <v>0</v>
      </c>
      <c r="Q227" s="81"/>
      <c r="R227" s="29">
        <f>H227+K227-M227+O227-P227-Q227+L227</f>
        <v>3204.2509640000003</v>
      </c>
      <c r="S227" s="338"/>
      <c r="T227" s="398"/>
    </row>
    <row r="228" spans="1:21" ht="15.75" thickBot="1" x14ac:dyDescent="0.3">
      <c r="C228" s="399"/>
      <c r="D228" s="392"/>
      <c r="E228" s="400"/>
      <c r="F228" s="401"/>
      <c r="G228" s="377" t="s">
        <v>32</v>
      </c>
      <c r="H228" s="402">
        <f t="shared" ref="H228:M228" si="28">SUM(H225:H227)</f>
        <v>10549.75</v>
      </c>
      <c r="I228" s="402">
        <f t="shared" si="28"/>
        <v>14894.600000000002</v>
      </c>
      <c r="J228" s="402">
        <f t="shared" si="28"/>
        <v>8936.5200000000023</v>
      </c>
      <c r="K228" s="402">
        <f t="shared" si="28"/>
        <v>527.46750000000009</v>
      </c>
      <c r="L228" s="402">
        <f t="shared" si="28"/>
        <v>0</v>
      </c>
      <c r="M228" s="402">
        <f t="shared" si="28"/>
        <v>346.99036799999999</v>
      </c>
      <c r="N228" s="402"/>
      <c r="O228" s="402">
        <f>SUM(O225:O227)</f>
        <v>0.02</v>
      </c>
      <c r="P228" s="402">
        <f>SUM(P225:P227)</f>
        <v>0</v>
      </c>
      <c r="Q228" s="402">
        <f>SUM(Q225:Q227)</f>
        <v>0</v>
      </c>
      <c r="R228" s="402">
        <f>SUM(R225:R227)</f>
        <v>10730.247132000002</v>
      </c>
      <c r="S228" s="392"/>
      <c r="T228" s="398"/>
    </row>
    <row r="229" spans="1:21" x14ac:dyDescent="0.25">
      <c r="C229" s="399"/>
      <c r="D229" s="392"/>
      <c r="E229" s="400"/>
      <c r="F229" s="401"/>
      <c r="G229" s="379"/>
      <c r="H229" s="403"/>
      <c r="I229" s="403"/>
      <c r="J229" s="403"/>
      <c r="K229" s="404"/>
      <c r="L229" s="404"/>
      <c r="M229" s="403"/>
      <c r="N229" s="403"/>
      <c r="O229" s="404"/>
      <c r="P229" s="403"/>
      <c r="Q229" s="403"/>
      <c r="R229" s="403"/>
      <c r="S229" s="392"/>
      <c r="T229" s="398"/>
    </row>
    <row r="230" spans="1:21" x14ac:dyDescent="0.25">
      <c r="D230" t="s">
        <v>39</v>
      </c>
      <c r="F230" s="41"/>
      <c r="T230" s="398"/>
    </row>
    <row r="231" spans="1:21" ht="15.75" x14ac:dyDescent="0.25">
      <c r="C231" s="405" t="s">
        <v>187</v>
      </c>
      <c r="D231" s="405"/>
      <c r="E231" s="405"/>
      <c r="F231" s="405"/>
      <c r="G231" s="405"/>
      <c r="H231" s="405"/>
      <c r="I231" s="405"/>
      <c r="J231" s="405"/>
      <c r="K231" s="405"/>
      <c r="L231" s="405"/>
      <c r="M231" s="405"/>
      <c r="N231" s="405"/>
      <c r="O231" s="405"/>
      <c r="P231" s="405"/>
      <c r="Q231" s="405"/>
      <c r="R231" s="405"/>
      <c r="S231" s="406"/>
      <c r="T231" s="398"/>
    </row>
    <row r="232" spans="1:21" x14ac:dyDescent="0.25">
      <c r="C232" s="12" t="str">
        <f>C223</f>
        <v>PERIODO DEL 16 AL 30 DE NOVIEMBRE DE 2020</v>
      </c>
      <c r="D232" s="13"/>
      <c r="E232" s="6"/>
      <c r="F232" s="407"/>
      <c r="G232" s="408"/>
      <c r="H232" s="222"/>
      <c r="I232" s="222"/>
      <c r="J232" s="222"/>
      <c r="K232" s="223"/>
      <c r="L232" s="223"/>
      <c r="M232" s="222"/>
      <c r="N232" s="222"/>
      <c r="O232" s="223"/>
      <c r="P232" s="222"/>
      <c r="Q232" s="222"/>
      <c r="R232" s="222"/>
      <c r="S232" s="408"/>
      <c r="T232" s="398"/>
    </row>
    <row r="233" spans="1:21" ht="27" x14ac:dyDescent="0.25">
      <c r="C233" s="15" t="s">
        <v>7</v>
      </c>
      <c r="D233" s="15" t="s">
        <v>8</v>
      </c>
      <c r="E233" s="16" t="s">
        <v>9</v>
      </c>
      <c r="F233" s="15" t="s">
        <v>10</v>
      </c>
      <c r="G233" s="15" t="s">
        <v>11</v>
      </c>
      <c r="H233" s="15" t="s">
        <v>12</v>
      </c>
      <c r="I233" s="15"/>
      <c r="J233" s="15"/>
      <c r="K233" s="18" t="s">
        <v>13</v>
      </c>
      <c r="L233" s="19" t="s">
        <v>14</v>
      </c>
      <c r="M233" s="15" t="s">
        <v>15</v>
      </c>
      <c r="N233" s="20" t="s">
        <v>16</v>
      </c>
      <c r="O233" s="20" t="s">
        <v>41</v>
      </c>
      <c r="P233" s="21" t="s">
        <v>18</v>
      </c>
      <c r="Q233" s="21" t="s">
        <v>19</v>
      </c>
      <c r="R233" s="22" t="s">
        <v>20</v>
      </c>
      <c r="S233" s="15" t="s">
        <v>21</v>
      </c>
    </row>
    <row r="234" spans="1:21" ht="25.5" customHeight="1" x14ac:dyDescent="0.25">
      <c r="A234" s="23" t="s">
        <v>188</v>
      </c>
      <c r="C234" s="36" t="s">
        <v>189</v>
      </c>
      <c r="D234" s="409"/>
      <c r="E234" s="410" t="s">
        <v>190</v>
      </c>
      <c r="F234" s="123">
        <v>113</v>
      </c>
      <c r="G234" s="195">
        <v>15</v>
      </c>
      <c r="H234" s="29">
        <f>3102.45/15*G234</f>
        <v>3102.45</v>
      </c>
      <c r="I234" s="29"/>
      <c r="J234" s="29"/>
      <c r="K234" s="77">
        <f>H234*0.05-0.01</f>
        <v>155.11250000000001</v>
      </c>
      <c r="L234" s="77"/>
      <c r="M234" s="81">
        <v>91.044832000000014</v>
      </c>
      <c r="N234" s="81">
        <v>125.1</v>
      </c>
      <c r="O234" s="82">
        <v>0.01</v>
      </c>
      <c r="P234" s="81">
        <v>0</v>
      </c>
      <c r="Q234" s="81"/>
      <c r="R234" s="29">
        <f>H234+K234-M234+O234-P234-Q234+L234</f>
        <v>3166.5276680000002</v>
      </c>
      <c r="S234" s="409"/>
    </row>
    <row r="235" spans="1:21" ht="25.5" customHeight="1" x14ac:dyDescent="0.25">
      <c r="A235" s="23" t="s">
        <v>191</v>
      </c>
      <c r="C235" s="36" t="s">
        <v>192</v>
      </c>
      <c r="D235" s="409"/>
      <c r="E235" s="410" t="s">
        <v>193</v>
      </c>
      <c r="F235" s="123">
        <v>113</v>
      </c>
      <c r="G235" s="195">
        <v>15</v>
      </c>
      <c r="H235" s="29">
        <v>2261.3700000000003</v>
      </c>
      <c r="I235" s="29"/>
      <c r="J235" s="29"/>
      <c r="K235" s="77">
        <f>H235*0.05</f>
        <v>113.06850000000003</v>
      </c>
      <c r="L235" s="77"/>
      <c r="M235" s="81">
        <v>0</v>
      </c>
      <c r="N235" s="81">
        <v>174.75</v>
      </c>
      <c r="O235" s="82">
        <v>42.741759999999971</v>
      </c>
      <c r="P235" s="29">
        <v>0</v>
      </c>
      <c r="Q235" s="29"/>
      <c r="R235" s="29">
        <f>H235+K235-M235+O235-P235-Q235+L235</f>
        <v>2417.1802600000001</v>
      </c>
      <c r="S235" s="409"/>
    </row>
    <row r="236" spans="1:21" ht="20.25" customHeight="1" thickBot="1" x14ac:dyDescent="0.3">
      <c r="C236" s="399"/>
      <c r="D236" s="392"/>
      <c r="E236" s="400"/>
      <c r="F236" s="401"/>
      <c r="G236" s="377" t="s">
        <v>32</v>
      </c>
      <c r="H236" s="402">
        <f>SUM(H234:H235)</f>
        <v>5363.82</v>
      </c>
      <c r="I236" s="402">
        <f t="shared" ref="I236:R236" si="29">SUM(I234:I235)</f>
        <v>0</v>
      </c>
      <c r="J236" s="402">
        <f t="shared" si="29"/>
        <v>0</v>
      </c>
      <c r="K236" s="402">
        <f t="shared" si="29"/>
        <v>268.18100000000004</v>
      </c>
      <c r="L236" s="402">
        <f t="shared" si="29"/>
        <v>0</v>
      </c>
      <c r="M236" s="402">
        <f t="shared" si="29"/>
        <v>91.044832000000014</v>
      </c>
      <c r="N236" s="402"/>
      <c r="O236" s="402">
        <f t="shared" si="29"/>
        <v>42.751759999999969</v>
      </c>
      <c r="P236" s="402">
        <f t="shared" si="29"/>
        <v>0</v>
      </c>
      <c r="Q236" s="402">
        <f t="shared" si="29"/>
        <v>0</v>
      </c>
      <c r="R236" s="402">
        <f t="shared" si="29"/>
        <v>5583.7079279999998</v>
      </c>
      <c r="S236" s="392"/>
      <c r="T236" s="398"/>
    </row>
    <row r="237" spans="1:21" ht="20.25" customHeight="1" x14ac:dyDescent="0.25">
      <c r="C237" s="399"/>
      <c r="D237" s="392"/>
      <c r="E237" s="400"/>
      <c r="F237" s="401"/>
      <c r="G237" s="379"/>
      <c r="H237" s="403"/>
      <c r="I237" s="403"/>
      <c r="J237" s="403"/>
      <c r="K237" s="404"/>
      <c r="L237" s="404"/>
      <c r="M237" s="403"/>
      <c r="N237" s="403"/>
      <c r="O237" s="404"/>
      <c r="P237" s="403"/>
      <c r="Q237" s="403"/>
      <c r="R237" s="403"/>
      <c r="S237" s="392"/>
      <c r="T237" s="398"/>
    </row>
    <row r="238" spans="1:21" ht="20.25" customHeight="1" x14ac:dyDescent="0.25">
      <c r="C238" s="405" t="s">
        <v>194</v>
      </c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  <c r="N238" s="405"/>
      <c r="O238" s="405"/>
      <c r="P238" s="405"/>
      <c r="Q238" s="405"/>
      <c r="R238" s="405"/>
      <c r="S238" s="406"/>
      <c r="T238" s="398"/>
    </row>
    <row r="239" spans="1:21" ht="20.25" customHeight="1" x14ac:dyDescent="0.25">
      <c r="C239" s="12" t="str">
        <f>C232</f>
        <v>PERIODO DEL 16 AL 30 DE NOVIEMBRE DE 2020</v>
      </c>
      <c r="D239" s="13"/>
      <c r="E239" s="6"/>
      <c r="F239" s="407"/>
      <c r="G239" s="408"/>
      <c r="H239" s="222"/>
      <c r="I239" s="222"/>
      <c r="J239" s="222"/>
      <c r="K239" s="223"/>
      <c r="L239" s="223"/>
      <c r="M239" s="222"/>
      <c r="N239" s="222"/>
      <c r="O239" s="223"/>
      <c r="P239" s="222"/>
      <c r="Q239" s="222"/>
      <c r="R239" s="222"/>
      <c r="S239" s="408"/>
      <c r="T239" s="398"/>
    </row>
    <row r="240" spans="1:21" ht="27" x14ac:dyDescent="0.25">
      <c r="C240" s="15" t="s">
        <v>7</v>
      </c>
      <c r="D240" s="15" t="s">
        <v>8</v>
      </c>
      <c r="E240" s="16" t="s">
        <v>9</v>
      </c>
      <c r="F240" s="15" t="s">
        <v>10</v>
      </c>
      <c r="G240" s="15" t="s">
        <v>11</v>
      </c>
      <c r="H240" s="15" t="s">
        <v>12</v>
      </c>
      <c r="I240" s="15"/>
      <c r="J240" s="15"/>
      <c r="K240" s="18" t="s">
        <v>13</v>
      </c>
      <c r="L240" s="19" t="s">
        <v>14</v>
      </c>
      <c r="M240" s="15" t="s">
        <v>15</v>
      </c>
      <c r="N240" s="20" t="s">
        <v>16</v>
      </c>
      <c r="O240" s="20" t="s">
        <v>41</v>
      </c>
      <c r="P240" s="21" t="s">
        <v>18</v>
      </c>
      <c r="Q240" s="21" t="s">
        <v>19</v>
      </c>
      <c r="R240" s="22" t="s">
        <v>20</v>
      </c>
      <c r="S240" s="15" t="s">
        <v>21</v>
      </c>
    </row>
    <row r="241" spans="1:22" ht="26.25" customHeight="1" x14ac:dyDescent="0.25">
      <c r="A241" s="23" t="s">
        <v>195</v>
      </c>
      <c r="C241" s="25" t="s">
        <v>196</v>
      </c>
      <c r="D241" s="26"/>
      <c r="E241" s="27" t="s">
        <v>197</v>
      </c>
      <c r="F241" s="123">
        <v>113</v>
      </c>
      <c r="G241" s="195">
        <v>15</v>
      </c>
      <c r="H241" s="29">
        <f>3102.45/15*G241</f>
        <v>3102.45</v>
      </c>
      <c r="I241" s="411"/>
      <c r="J241" s="411"/>
      <c r="K241" s="77">
        <f>H241*0.05-0.01</f>
        <v>155.11250000000001</v>
      </c>
      <c r="L241" s="77"/>
      <c r="M241" s="81">
        <v>91.044832000000014</v>
      </c>
      <c r="N241" s="81">
        <v>125.1</v>
      </c>
      <c r="O241" s="82">
        <v>0.01</v>
      </c>
      <c r="P241" s="81">
        <v>0</v>
      </c>
      <c r="Q241" s="81"/>
      <c r="R241" s="29">
        <f>H241+K241-M241+O241-P241-Q241</f>
        <v>3166.5276680000002</v>
      </c>
      <c r="S241" s="409"/>
    </row>
    <row r="242" spans="1:22" ht="26.25" customHeight="1" x14ac:dyDescent="0.25">
      <c r="A242" s="23"/>
      <c r="C242" s="36"/>
      <c r="D242" s="409"/>
      <c r="E242" s="410"/>
      <c r="F242" s="123"/>
      <c r="G242" s="195"/>
      <c r="H242" s="29"/>
      <c r="I242" s="29"/>
      <c r="J242" s="29"/>
      <c r="K242" s="77"/>
      <c r="L242" s="77"/>
      <c r="M242" s="81"/>
      <c r="N242" s="81"/>
      <c r="O242" s="82"/>
      <c r="P242" s="29"/>
      <c r="Q242" s="29"/>
      <c r="R242" s="29"/>
      <c r="S242" s="33"/>
    </row>
    <row r="243" spans="1:22" ht="20.25" customHeight="1" thickBot="1" x14ac:dyDescent="0.3">
      <c r="C243" s="399"/>
      <c r="D243" s="392"/>
      <c r="E243" s="400"/>
      <c r="F243" s="401"/>
      <c r="G243" s="412" t="s">
        <v>32</v>
      </c>
      <c r="H243" s="232">
        <f>SUM(H241:H242)</f>
        <v>3102.45</v>
      </c>
      <c r="I243" s="232">
        <f t="shared" ref="I243:R243" si="30">SUM(I241:I242)</f>
        <v>0</v>
      </c>
      <c r="J243" s="232">
        <f t="shared" si="30"/>
        <v>0</v>
      </c>
      <c r="K243" s="232">
        <f t="shared" si="30"/>
        <v>155.11250000000001</v>
      </c>
      <c r="L243" s="232">
        <f t="shared" si="30"/>
        <v>0</v>
      </c>
      <c r="M243" s="232">
        <f t="shared" si="30"/>
        <v>91.044832000000014</v>
      </c>
      <c r="N243" s="232"/>
      <c r="O243" s="232">
        <f t="shared" si="30"/>
        <v>0.01</v>
      </c>
      <c r="P243" s="232">
        <f t="shared" si="30"/>
        <v>0</v>
      </c>
      <c r="Q243" s="232">
        <f t="shared" si="30"/>
        <v>0</v>
      </c>
      <c r="R243" s="232">
        <f t="shared" si="30"/>
        <v>3166.5276680000002</v>
      </c>
      <c r="S243" s="392"/>
      <c r="T243" s="398"/>
    </row>
    <row r="244" spans="1:22" ht="20.25" customHeight="1" x14ac:dyDescent="0.25">
      <c r="C244" s="399"/>
      <c r="D244" s="392"/>
      <c r="E244" s="400"/>
      <c r="F244" s="401"/>
      <c r="G244" s="379"/>
      <c r="H244" s="403"/>
      <c r="I244" s="403"/>
      <c r="J244" s="403"/>
      <c r="K244" s="404"/>
      <c r="L244" s="404"/>
      <c r="M244" s="403"/>
      <c r="N244" s="403"/>
      <c r="O244" s="404"/>
      <c r="P244" s="403"/>
      <c r="Q244" s="403"/>
      <c r="R244" s="403"/>
      <c r="S244" s="392"/>
      <c r="T244" s="398"/>
    </row>
    <row r="245" spans="1:22" ht="20.25" customHeight="1" thickBot="1" x14ac:dyDescent="0.3">
      <c r="C245" s="346"/>
      <c r="D245" s="48"/>
      <c r="E245" s="49"/>
      <c r="F245" s="50"/>
      <c r="I245" s="48"/>
      <c r="J245" s="48"/>
      <c r="K245" s="51"/>
      <c r="L245" s="51"/>
      <c r="M245" s="48"/>
      <c r="T245" s="398"/>
    </row>
    <row r="246" spans="1:22" s="2" customFormat="1" x14ac:dyDescent="0.25">
      <c r="A246"/>
      <c r="B246"/>
      <c r="C246" s="53" t="s">
        <v>33</v>
      </c>
      <c r="D246" s="53"/>
      <c r="E246" s="53"/>
      <c r="F246" s="53"/>
      <c r="G246" s="53"/>
      <c r="I246" s="54"/>
      <c r="J246" s="54"/>
      <c r="K246" s="55" t="s">
        <v>34</v>
      </c>
      <c r="L246" s="55"/>
      <c r="M246" s="55"/>
      <c r="N246" s="41"/>
      <c r="O246"/>
      <c r="P246"/>
      <c r="Q246"/>
      <c r="R246" s="55" t="s">
        <v>35</v>
      </c>
      <c r="S246" s="55"/>
      <c r="U246"/>
      <c r="V246"/>
    </row>
    <row r="247" spans="1:22" s="56" customFormat="1" x14ac:dyDescent="0.25">
      <c r="B247"/>
      <c r="C247" s="53" t="s">
        <v>36</v>
      </c>
      <c r="D247" s="53"/>
      <c r="E247" s="53"/>
      <c r="F247" s="53"/>
      <c r="G247" s="53"/>
      <c r="H247" s="53" t="s">
        <v>37</v>
      </c>
      <c r="I247" s="53"/>
      <c r="J247" s="53"/>
      <c r="K247" s="53"/>
      <c r="L247" s="53"/>
      <c r="M247" s="53"/>
      <c r="N247" s="53"/>
      <c r="O247" s="53"/>
      <c r="P247"/>
      <c r="Q247"/>
      <c r="R247" s="53" t="s">
        <v>38</v>
      </c>
      <c r="S247" s="53"/>
      <c r="T247" s="2"/>
      <c r="U247"/>
      <c r="V247"/>
    </row>
    <row r="248" spans="1:22" ht="27" customHeight="1" x14ac:dyDescent="0.5">
      <c r="C248" s="1" t="s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398"/>
    </row>
    <row r="249" spans="1:22" ht="20.25" customHeight="1" x14ac:dyDescent="0.35">
      <c r="C249" s="3" t="s">
        <v>1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98"/>
    </row>
    <row r="250" spans="1:22" ht="20.25" customHeight="1" x14ac:dyDescent="0.35">
      <c r="D250" s="384"/>
      <c r="R250" s="384"/>
      <c r="S250" s="384"/>
      <c r="T250" s="398"/>
    </row>
    <row r="251" spans="1:22" ht="20.25" customHeight="1" x14ac:dyDescent="0.25">
      <c r="C251" s="383" t="s">
        <v>2</v>
      </c>
      <c r="D251" s="245"/>
      <c r="E251" s="6"/>
      <c r="F251" s="391"/>
      <c r="G251" s="392"/>
      <c r="H251" s="393"/>
      <c r="I251" s="393"/>
      <c r="J251" s="393"/>
      <c r="K251" s="394"/>
      <c r="L251" s="394"/>
      <c r="M251" s="393"/>
      <c r="N251" s="393"/>
      <c r="O251" s="394"/>
      <c r="P251" s="393"/>
      <c r="Q251" s="393"/>
      <c r="R251" s="393"/>
      <c r="S251" s="309" t="s">
        <v>3</v>
      </c>
      <c r="T251" s="398"/>
    </row>
    <row r="252" spans="1:22" ht="20.25" customHeight="1" x14ac:dyDescent="0.25">
      <c r="C252" s="406" t="s">
        <v>198</v>
      </c>
      <c r="D252" s="406"/>
      <c r="E252" s="405" t="s">
        <v>199</v>
      </c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6"/>
      <c r="S252" s="11" t="s">
        <v>5</v>
      </c>
      <c r="T252" s="398"/>
    </row>
    <row r="253" spans="1:22" ht="20.25" customHeight="1" x14ac:dyDescent="0.25">
      <c r="C253" s="12" t="str">
        <f>C223</f>
        <v>PERIODO DEL 16 AL 30 DE NOVIEMBRE DE 2020</v>
      </c>
      <c r="D253" s="13"/>
      <c r="E253" s="6"/>
      <c r="F253" s="407"/>
      <c r="G253" s="408"/>
      <c r="H253" s="222"/>
      <c r="I253" s="222"/>
      <c r="J253" s="222"/>
      <c r="K253" s="223"/>
      <c r="L253" s="223"/>
      <c r="M253" s="222"/>
      <c r="N253" s="222"/>
      <c r="O253" s="223"/>
      <c r="P253" s="222"/>
      <c r="Q253" s="222"/>
      <c r="R253" s="222"/>
      <c r="S253" s="14"/>
      <c r="T253" s="398"/>
    </row>
    <row r="254" spans="1:22" ht="27" x14ac:dyDescent="0.25">
      <c r="C254" s="15" t="s">
        <v>7</v>
      </c>
      <c r="D254" s="15" t="s">
        <v>8</v>
      </c>
      <c r="E254" s="16" t="s">
        <v>9</v>
      </c>
      <c r="F254" s="15" t="s">
        <v>10</v>
      </c>
      <c r="G254" s="15" t="s">
        <v>11</v>
      </c>
      <c r="H254" s="15" t="s">
        <v>12</v>
      </c>
      <c r="I254" s="15"/>
      <c r="J254" s="15"/>
      <c r="K254" s="18" t="s">
        <v>13</v>
      </c>
      <c r="L254" s="19" t="s">
        <v>14</v>
      </c>
      <c r="M254" s="15" t="s">
        <v>15</v>
      </c>
      <c r="N254" s="20" t="s">
        <v>16</v>
      </c>
      <c r="O254" s="20" t="s">
        <v>41</v>
      </c>
      <c r="P254" s="21" t="s">
        <v>18</v>
      </c>
      <c r="Q254" s="21" t="s">
        <v>19</v>
      </c>
      <c r="R254" s="22" t="s">
        <v>20</v>
      </c>
      <c r="S254" s="15" t="s">
        <v>21</v>
      </c>
    </row>
    <row r="255" spans="1:22" ht="26.25" customHeight="1" x14ac:dyDescent="0.25">
      <c r="A255" s="23" t="s">
        <v>200</v>
      </c>
      <c r="C255" s="36" t="s">
        <v>201</v>
      </c>
      <c r="D255" s="99"/>
      <c r="E255" s="410" t="s">
        <v>202</v>
      </c>
      <c r="F255" s="123">
        <v>113</v>
      </c>
      <c r="G255" s="195">
        <v>15</v>
      </c>
      <c r="H255" s="29">
        <v>3102.45</v>
      </c>
      <c r="I255" s="411"/>
      <c r="J255" s="411"/>
      <c r="K255" s="77">
        <f>H255*0.05-0.01</f>
        <v>155.11250000000001</v>
      </c>
      <c r="L255" s="77">
        <v>500</v>
      </c>
      <c r="M255" s="81">
        <v>91.044832000000014</v>
      </c>
      <c r="N255" s="81">
        <v>125.1</v>
      </c>
      <c r="O255" s="82">
        <v>0.01</v>
      </c>
      <c r="P255" s="81">
        <v>0</v>
      </c>
      <c r="Q255" s="81"/>
      <c r="R255" s="411">
        <f>H255+K255-M255+O255-P255-Q255+L255</f>
        <v>3666.5276680000002</v>
      </c>
      <c r="S255" s="413"/>
    </row>
    <row r="256" spans="1:22" ht="15.75" thickBot="1" x14ac:dyDescent="0.3">
      <c r="C256" s="414"/>
      <c r="D256" s="408"/>
      <c r="E256" s="415"/>
      <c r="F256" s="416"/>
      <c r="G256" s="412" t="s">
        <v>32</v>
      </c>
      <c r="H256" s="232">
        <f t="shared" ref="H256:R256" si="31">SUM(H255:H255)</f>
        <v>3102.45</v>
      </c>
      <c r="I256" s="232">
        <f t="shared" si="31"/>
        <v>0</v>
      </c>
      <c r="J256" s="232">
        <f t="shared" si="31"/>
        <v>0</v>
      </c>
      <c r="K256" s="232">
        <f t="shared" si="31"/>
        <v>155.11250000000001</v>
      </c>
      <c r="L256" s="232">
        <f t="shared" si="31"/>
        <v>500</v>
      </c>
      <c r="M256" s="232">
        <f t="shared" si="31"/>
        <v>91.044832000000014</v>
      </c>
      <c r="N256" s="232"/>
      <c r="O256" s="232">
        <f t="shared" si="31"/>
        <v>0.01</v>
      </c>
      <c r="P256" s="232">
        <f t="shared" si="31"/>
        <v>0</v>
      </c>
      <c r="Q256" s="232">
        <f t="shared" si="31"/>
        <v>0</v>
      </c>
      <c r="R256" s="232">
        <f t="shared" si="31"/>
        <v>3666.5276680000002</v>
      </c>
      <c r="S256" s="403"/>
      <c r="T256" s="398"/>
    </row>
    <row r="257" spans="1:22" x14ac:dyDescent="0.25">
      <c r="C257" s="91"/>
      <c r="F257" s="41"/>
      <c r="T257" s="398"/>
    </row>
    <row r="258" spans="1:22" x14ac:dyDescent="0.25">
      <c r="C258" s="91"/>
      <c r="F258" s="41"/>
      <c r="T258" s="398"/>
    </row>
    <row r="259" spans="1:22" ht="15.75" x14ac:dyDescent="0.25">
      <c r="C259" s="405" t="s">
        <v>203</v>
      </c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  <c r="N259" s="405"/>
      <c r="O259" s="405"/>
      <c r="P259" s="405"/>
      <c r="Q259" s="405"/>
      <c r="R259" s="405"/>
      <c r="S259" s="417" t="s">
        <v>3</v>
      </c>
      <c r="T259" s="398"/>
    </row>
    <row r="260" spans="1:22" ht="15.75" x14ac:dyDescent="0.25">
      <c r="C260" s="418"/>
      <c r="D260" s="418"/>
      <c r="E260" s="419"/>
      <c r="F260" s="418"/>
      <c r="G260" s="418"/>
      <c r="H260" s="418"/>
      <c r="I260" s="418"/>
      <c r="J260" s="418"/>
      <c r="K260" s="420"/>
      <c r="L260" s="420"/>
      <c r="M260" s="418"/>
      <c r="N260" s="418"/>
      <c r="O260" s="420"/>
      <c r="P260" s="418"/>
      <c r="Q260" s="418"/>
      <c r="R260" s="418"/>
      <c r="S260" s="11" t="s">
        <v>5</v>
      </c>
      <c r="T260" s="398"/>
    </row>
    <row r="261" spans="1:22" x14ac:dyDescent="0.25">
      <c r="C261" s="12" t="str">
        <f>C232</f>
        <v>PERIODO DEL 16 AL 30 DE NOVIEMBRE DE 2020</v>
      </c>
      <c r="D261" s="13"/>
      <c r="E261" s="6"/>
      <c r="F261" s="407"/>
      <c r="G261" s="408"/>
      <c r="H261" s="222"/>
      <c r="I261" s="222"/>
      <c r="J261" s="222"/>
      <c r="K261" s="223"/>
      <c r="L261" s="223"/>
      <c r="M261" s="222"/>
      <c r="N261" s="222"/>
      <c r="O261" s="223"/>
      <c r="P261" s="222"/>
      <c r="Q261" s="222"/>
      <c r="R261" s="222"/>
      <c r="S261" s="14"/>
      <c r="T261" s="398"/>
    </row>
    <row r="262" spans="1:22" ht="27" x14ac:dyDescent="0.25">
      <c r="C262" s="15" t="s">
        <v>7</v>
      </c>
      <c r="D262" s="15" t="s">
        <v>8</v>
      </c>
      <c r="E262" s="16" t="s">
        <v>9</v>
      </c>
      <c r="F262" s="15" t="s">
        <v>10</v>
      </c>
      <c r="G262" s="15" t="s">
        <v>11</v>
      </c>
      <c r="H262" s="15" t="s">
        <v>12</v>
      </c>
      <c r="I262" s="15"/>
      <c r="J262" s="15"/>
      <c r="K262" s="18" t="s">
        <v>13</v>
      </c>
      <c r="L262" s="19" t="s">
        <v>14</v>
      </c>
      <c r="M262" s="15" t="s">
        <v>15</v>
      </c>
      <c r="N262" s="20" t="s">
        <v>16</v>
      </c>
      <c r="O262" s="20" t="s">
        <v>41</v>
      </c>
      <c r="P262" s="21" t="s">
        <v>18</v>
      </c>
      <c r="Q262" s="21" t="s">
        <v>19</v>
      </c>
      <c r="R262" s="22" t="s">
        <v>20</v>
      </c>
      <c r="S262" s="15" t="s">
        <v>21</v>
      </c>
    </row>
    <row r="263" spans="1:22" ht="26.25" customHeight="1" x14ac:dyDescent="0.25">
      <c r="A263" s="421" t="s">
        <v>204</v>
      </c>
      <c r="C263" s="36" t="s">
        <v>205</v>
      </c>
      <c r="D263" s="99"/>
      <c r="E263" s="410" t="s">
        <v>206</v>
      </c>
      <c r="F263" s="123">
        <v>113</v>
      </c>
      <c r="G263" s="195">
        <v>15</v>
      </c>
      <c r="H263" s="29">
        <f>3102.45/15*G263</f>
        <v>3102.45</v>
      </c>
      <c r="I263" s="29"/>
      <c r="J263" s="29"/>
      <c r="K263" s="77">
        <f>H263*0.05-0.01</f>
        <v>155.11250000000001</v>
      </c>
      <c r="L263" s="77"/>
      <c r="M263" s="81">
        <v>91.044832000000014</v>
      </c>
      <c r="N263" s="81">
        <v>125.1</v>
      </c>
      <c r="O263" s="82">
        <v>0.01</v>
      </c>
      <c r="P263" s="81">
        <v>0</v>
      </c>
      <c r="Q263" s="81"/>
      <c r="R263" s="29">
        <f>H263+K263-M263+O263-P263-Q263+L263</f>
        <v>3166.5276680000002</v>
      </c>
      <c r="S263" s="409"/>
    </row>
    <row r="264" spans="1:22" ht="15.75" thickBot="1" x14ac:dyDescent="0.3">
      <c r="C264" s="414"/>
      <c r="D264" s="408"/>
      <c r="E264" s="58"/>
      <c r="F264" s="416"/>
      <c r="G264" s="412" t="s">
        <v>32</v>
      </c>
      <c r="H264" s="422">
        <f t="shared" ref="H264:P264" si="32">SUM(H263:H263)</f>
        <v>3102.45</v>
      </c>
      <c r="I264" s="422">
        <f t="shared" si="32"/>
        <v>0</v>
      </c>
      <c r="J264" s="422">
        <f t="shared" si="32"/>
        <v>0</v>
      </c>
      <c r="K264" s="423">
        <f t="shared" si="32"/>
        <v>155.11250000000001</v>
      </c>
      <c r="L264" s="423">
        <f t="shared" si="32"/>
        <v>0</v>
      </c>
      <c r="M264" s="422">
        <f t="shared" si="32"/>
        <v>91.044832000000014</v>
      </c>
      <c r="N264" s="422"/>
      <c r="O264" s="423">
        <f t="shared" si="32"/>
        <v>0.01</v>
      </c>
      <c r="P264" s="422">
        <f t="shared" si="32"/>
        <v>0</v>
      </c>
      <c r="Q264" s="422">
        <f>Q263</f>
        <v>0</v>
      </c>
      <c r="R264" s="422">
        <f>SUM(R263:R263)</f>
        <v>3166.5276680000002</v>
      </c>
      <c r="S264" s="408"/>
      <c r="T264" s="398"/>
    </row>
    <row r="265" spans="1:22" x14ac:dyDescent="0.25">
      <c r="C265" s="91"/>
      <c r="F265" s="41"/>
      <c r="T265" s="398"/>
    </row>
    <row r="266" spans="1:22" x14ac:dyDescent="0.25">
      <c r="C266" s="91"/>
      <c r="F266" s="41"/>
      <c r="T266" s="398"/>
    </row>
    <row r="267" spans="1:22" ht="15.75" thickBot="1" x14ac:dyDescent="0.3">
      <c r="C267" s="47"/>
      <c r="D267" s="48"/>
      <c r="E267" s="49"/>
      <c r="F267" s="50"/>
      <c r="I267" s="48"/>
      <c r="J267" s="48"/>
      <c r="K267" s="51"/>
      <c r="L267" s="51"/>
      <c r="M267" s="48"/>
      <c r="T267" s="398"/>
    </row>
    <row r="268" spans="1:22" s="2" customFormat="1" x14ac:dyDescent="0.25">
      <c r="A268"/>
      <c r="B268"/>
      <c r="C268" s="53" t="s">
        <v>33</v>
      </c>
      <c r="D268" s="53"/>
      <c r="E268" s="53"/>
      <c r="F268" s="53"/>
      <c r="G268" s="53"/>
      <c r="I268" s="54"/>
      <c r="J268" s="54"/>
      <c r="K268" s="55" t="s">
        <v>34</v>
      </c>
      <c r="L268" s="55"/>
      <c r="M268" s="55"/>
      <c r="N268" s="41"/>
      <c r="O268"/>
      <c r="P268"/>
      <c r="Q268"/>
      <c r="R268" s="55" t="s">
        <v>35</v>
      </c>
      <c r="S268" s="55"/>
      <c r="U268"/>
      <c r="V268"/>
    </row>
    <row r="269" spans="1:22" s="56" customFormat="1" x14ac:dyDescent="0.25">
      <c r="B269"/>
      <c r="C269" s="53" t="s">
        <v>36</v>
      </c>
      <c r="D269" s="53"/>
      <c r="E269" s="53"/>
      <c r="F269" s="53"/>
      <c r="G269" s="53"/>
      <c r="H269" s="53" t="s">
        <v>37</v>
      </c>
      <c r="I269" s="53"/>
      <c r="J269" s="53"/>
      <c r="K269" s="53"/>
      <c r="L269" s="53"/>
      <c r="M269" s="53"/>
      <c r="N269" s="53"/>
      <c r="O269" s="53"/>
      <c r="P269"/>
      <c r="Q269"/>
      <c r="R269" s="53" t="s">
        <v>38</v>
      </c>
      <c r="S269" s="53"/>
      <c r="T269" s="2"/>
      <c r="U269"/>
      <c r="V269"/>
    </row>
    <row r="270" spans="1:22" x14ac:dyDescent="0.25">
      <c r="C270" s="91"/>
      <c r="D270" s="41"/>
      <c r="E270" s="58"/>
      <c r="F270" s="41"/>
      <c r="H270" s="41"/>
      <c r="I270" s="41"/>
      <c r="J270" s="41"/>
      <c r="K270" s="59"/>
      <c r="L270" s="59"/>
      <c r="M270" s="41"/>
      <c r="N270" s="41"/>
      <c r="O270" s="59"/>
      <c r="R270" s="41"/>
      <c r="S270" s="41"/>
      <c r="T270" s="398"/>
    </row>
    <row r="271" spans="1:22" s="56" customFormat="1" ht="29.25" x14ac:dyDescent="0.5">
      <c r="B271"/>
      <c r="C271" s="1" t="s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/>
      <c r="V271"/>
    </row>
    <row r="272" spans="1:22" s="56" customFormat="1" ht="23.25" x14ac:dyDescent="0.35">
      <c r="B272"/>
      <c r="C272" s="3" t="s">
        <v>1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"/>
      <c r="U272"/>
      <c r="V272"/>
    </row>
    <row r="273" spans="1:22" s="56" customFormat="1" ht="15.75" x14ac:dyDescent="0.25">
      <c r="B273"/>
      <c r="C273" s="406" t="s">
        <v>2</v>
      </c>
      <c r="D273" t="s">
        <v>39</v>
      </c>
      <c r="E273" s="92"/>
      <c r="F273" s="41"/>
      <c r="G273"/>
      <c r="H273"/>
      <c r="I273"/>
      <c r="J273"/>
      <c r="K273" s="52"/>
      <c r="L273" s="52"/>
      <c r="M273"/>
      <c r="N273"/>
      <c r="O273" s="52"/>
      <c r="P273"/>
      <c r="Q273"/>
      <c r="R273"/>
      <c r="S273" s="424"/>
      <c r="T273" s="2"/>
      <c r="U273"/>
      <c r="V273"/>
    </row>
    <row r="274" spans="1:22" s="56" customFormat="1" ht="15.75" x14ac:dyDescent="0.25">
      <c r="B274"/>
      <c r="C274" s="405" t="s">
        <v>207</v>
      </c>
      <c r="D274" s="405"/>
      <c r="E274" s="405"/>
      <c r="F274" s="405"/>
      <c r="G274" s="405"/>
      <c r="H274" s="405"/>
      <c r="I274" s="405"/>
      <c r="J274" s="405"/>
      <c r="K274" s="405"/>
      <c r="L274" s="405"/>
      <c r="M274" s="405"/>
      <c r="N274" s="405"/>
      <c r="O274" s="405"/>
      <c r="P274" s="405"/>
      <c r="Q274" s="405"/>
      <c r="R274" s="405"/>
      <c r="S274" s="406"/>
      <c r="T274" s="2"/>
      <c r="U274"/>
      <c r="V274"/>
    </row>
    <row r="275" spans="1:22" s="56" customFormat="1" x14ac:dyDescent="0.25">
      <c r="B275"/>
      <c r="C275" s="12" t="str">
        <f>C261</f>
        <v>PERIODO DEL 16 AL 30 DE NOVIEMBRE DE 2020</v>
      </c>
      <c r="D275" s="13"/>
      <c r="E275" s="6"/>
      <c r="F275" s="407"/>
      <c r="G275" s="408"/>
      <c r="H275" s="222"/>
      <c r="I275" s="222"/>
      <c r="J275" s="222"/>
      <c r="K275" s="223"/>
      <c r="L275" s="223"/>
      <c r="M275" s="222"/>
      <c r="N275" s="222"/>
      <c r="O275" s="223"/>
      <c r="P275" s="222"/>
      <c r="Q275" s="222"/>
      <c r="R275" s="222"/>
      <c r="S275" s="408"/>
      <c r="T275" s="2"/>
      <c r="U275"/>
      <c r="V275"/>
    </row>
    <row r="276" spans="1:22" ht="27" x14ac:dyDescent="0.25">
      <c r="C276" s="15" t="s">
        <v>7</v>
      </c>
      <c r="D276" s="15" t="s">
        <v>8</v>
      </c>
      <c r="E276" s="16" t="s">
        <v>9</v>
      </c>
      <c r="F276" s="15" t="s">
        <v>10</v>
      </c>
      <c r="G276" s="15" t="s">
        <v>11</v>
      </c>
      <c r="H276" s="15" t="s">
        <v>12</v>
      </c>
      <c r="I276" s="15"/>
      <c r="J276" s="15"/>
      <c r="K276" s="18" t="s">
        <v>13</v>
      </c>
      <c r="L276" s="19" t="s">
        <v>14</v>
      </c>
      <c r="M276" s="15" t="s">
        <v>15</v>
      </c>
      <c r="N276" s="20" t="s">
        <v>16</v>
      </c>
      <c r="O276" s="20" t="s">
        <v>41</v>
      </c>
      <c r="P276" s="21" t="s">
        <v>18</v>
      </c>
      <c r="Q276" s="21" t="s">
        <v>19</v>
      </c>
      <c r="R276" s="22" t="s">
        <v>20</v>
      </c>
      <c r="S276" s="15" t="s">
        <v>21</v>
      </c>
    </row>
    <row r="277" spans="1:22" s="56" customFormat="1" ht="30.75" customHeight="1" x14ac:dyDescent="0.25">
      <c r="A277" s="23" t="s">
        <v>208</v>
      </c>
      <c r="B277"/>
      <c r="C277" s="36" t="s">
        <v>209</v>
      </c>
      <c r="D277" s="99"/>
      <c r="E277" s="410" t="s">
        <v>210</v>
      </c>
      <c r="F277" s="123">
        <v>113</v>
      </c>
      <c r="G277" s="195">
        <v>15</v>
      </c>
      <c r="H277" s="29">
        <v>3102.45</v>
      </c>
      <c r="I277" s="29">
        <f>H277*2</f>
        <v>6204.9</v>
      </c>
      <c r="J277" s="29">
        <f>K277*24</f>
        <v>3722.7000000000003</v>
      </c>
      <c r="K277" s="77">
        <f>H277*0.05-0.01</f>
        <v>155.11250000000001</v>
      </c>
      <c r="L277" s="77"/>
      <c r="M277" s="425">
        <v>91.04</v>
      </c>
      <c r="N277" s="425">
        <v>125.1</v>
      </c>
      <c r="O277" s="426">
        <v>0.01</v>
      </c>
      <c r="P277" s="126">
        <v>0</v>
      </c>
      <c r="Q277" s="126"/>
      <c r="R277" s="29">
        <f>H277+K277-M277+O277-P277-Q277</f>
        <v>3166.5325000000003</v>
      </c>
      <c r="S277" s="409"/>
      <c r="T277" s="2"/>
      <c r="U277"/>
      <c r="V277"/>
    </row>
    <row r="278" spans="1:22" s="56" customFormat="1" ht="26.25" customHeight="1" x14ac:dyDescent="0.25">
      <c r="A278" s="23" t="s">
        <v>211</v>
      </c>
      <c r="B278"/>
      <c r="C278" s="130" t="s">
        <v>212</v>
      </c>
      <c r="D278" s="33"/>
      <c r="E278" s="268" t="s">
        <v>213</v>
      </c>
      <c r="F278" s="269">
        <v>113</v>
      </c>
      <c r="G278" s="270">
        <v>15</v>
      </c>
      <c r="H278" s="29">
        <f>2261.37/15*G278</f>
        <v>2261.37</v>
      </c>
      <c r="I278" s="29"/>
      <c r="J278" s="29"/>
      <c r="K278" s="77">
        <f>H278*0.05</f>
        <v>113.0685</v>
      </c>
      <c r="L278" s="77"/>
      <c r="M278" s="81">
        <v>0</v>
      </c>
      <c r="N278" s="81">
        <v>174.75</v>
      </c>
      <c r="O278" s="82">
        <v>42.741759999999971</v>
      </c>
      <c r="P278" s="29">
        <v>0</v>
      </c>
      <c r="Q278" s="29"/>
      <c r="R278" s="29">
        <f>H278+K278-M278+O278-P278-Q278</f>
        <v>2417.1802599999996</v>
      </c>
      <c r="S278" s="275"/>
      <c r="T278" s="2"/>
      <c r="U278" s="85"/>
      <c r="V278" t="s">
        <v>214</v>
      </c>
    </row>
    <row r="279" spans="1:22" s="56" customFormat="1" ht="15.75" thickBot="1" x14ac:dyDescent="0.3">
      <c r="B279"/>
      <c r="C279" s="414"/>
      <c r="D279" s="408"/>
      <c r="E279" s="415"/>
      <c r="F279" s="416"/>
      <c r="G279" s="412" t="s">
        <v>32</v>
      </c>
      <c r="H279" s="232">
        <f>SUM(H277:H278)</f>
        <v>5363.82</v>
      </c>
      <c r="I279" s="232">
        <f t="shared" ref="I279:R279" si="33">SUM(I277:I278)</f>
        <v>6204.9</v>
      </c>
      <c r="J279" s="232">
        <f t="shared" si="33"/>
        <v>3722.7000000000003</v>
      </c>
      <c r="K279" s="232">
        <f t="shared" si="33"/>
        <v>268.18100000000004</v>
      </c>
      <c r="L279" s="232">
        <f t="shared" si="33"/>
        <v>0</v>
      </c>
      <c r="M279" s="232">
        <f t="shared" si="33"/>
        <v>91.04</v>
      </c>
      <c r="N279" s="232"/>
      <c r="O279" s="232">
        <f t="shared" si="33"/>
        <v>42.751759999999969</v>
      </c>
      <c r="P279" s="232">
        <f t="shared" si="33"/>
        <v>0</v>
      </c>
      <c r="Q279" s="232">
        <f t="shared" si="33"/>
        <v>0</v>
      </c>
      <c r="R279" s="232">
        <f t="shared" si="33"/>
        <v>5583.7127600000003</v>
      </c>
      <c r="S279" s="408"/>
      <c r="T279" s="2"/>
      <c r="U279"/>
      <c r="V279"/>
    </row>
    <row r="280" spans="1:22" s="56" customFormat="1" x14ac:dyDescent="0.25">
      <c r="B280"/>
      <c r="C280" s="414"/>
      <c r="D280" s="408"/>
      <c r="E280" s="415"/>
      <c r="F280" s="416"/>
      <c r="G280" s="414"/>
      <c r="H280" s="427"/>
      <c r="I280" s="427"/>
      <c r="J280" s="427"/>
      <c r="K280" s="428"/>
      <c r="L280" s="428"/>
      <c r="M280" s="427"/>
      <c r="N280" s="427"/>
      <c r="O280" s="428"/>
      <c r="P280" s="427"/>
      <c r="Q280" s="427"/>
      <c r="R280" s="427"/>
      <c r="S280" s="408"/>
      <c r="T280" s="2"/>
      <c r="U280"/>
      <c r="V280"/>
    </row>
    <row r="281" spans="1:22" s="56" customFormat="1" x14ac:dyDescent="0.25">
      <c r="B281"/>
      <c r="C281" s="414"/>
      <c r="D281" s="408"/>
      <c r="E281" s="415"/>
      <c r="F281" s="416"/>
      <c r="G281" s="414"/>
      <c r="H281" s="427"/>
      <c r="I281" s="427"/>
      <c r="J281" s="427"/>
      <c r="K281" s="428"/>
      <c r="L281" s="428"/>
      <c r="M281" s="427"/>
      <c r="N281" s="427"/>
      <c r="O281" s="428"/>
      <c r="P281" s="427"/>
      <c r="Q281" s="427"/>
      <c r="R281" s="427"/>
      <c r="S281" s="408"/>
      <c r="T281" s="2"/>
      <c r="U281"/>
      <c r="V281"/>
    </row>
    <row r="282" spans="1:22" s="56" customFormat="1" x14ac:dyDescent="0.25">
      <c r="B282"/>
      <c r="T282" s="2"/>
      <c r="U282"/>
      <c r="V282"/>
    </row>
    <row r="283" spans="1:22" s="56" customFormat="1" x14ac:dyDescent="0.25">
      <c r="B283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x14ac:dyDescent="0.25">
      <c r="C285" s="414"/>
      <c r="D285" s="408"/>
      <c r="E285" s="415"/>
      <c r="F285" s="416"/>
      <c r="G285" s="414"/>
      <c r="H285" s="427"/>
      <c r="I285" s="427"/>
      <c r="J285" s="427"/>
      <c r="K285" s="428"/>
      <c r="L285" s="428"/>
      <c r="M285" s="427"/>
      <c r="N285" s="427"/>
      <c r="O285" s="428"/>
      <c r="P285" s="427"/>
      <c r="Q285" s="427"/>
      <c r="R285" s="427"/>
      <c r="S285" s="408"/>
    </row>
    <row r="286" spans="1:22" s="56" customFormat="1" ht="26.25" customHeight="1" x14ac:dyDescent="0.25">
      <c r="A286" s="56" t="s">
        <v>215</v>
      </c>
      <c r="B286"/>
      <c r="C286" s="405" t="s">
        <v>216</v>
      </c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5"/>
      <c r="P286" s="405"/>
      <c r="Q286" s="405"/>
      <c r="R286" s="405"/>
      <c r="S286" s="405"/>
      <c r="T286" s="2"/>
      <c r="U286"/>
      <c r="V286"/>
    </row>
    <row r="287" spans="1:22" s="56" customFormat="1" x14ac:dyDescent="0.25">
      <c r="B287"/>
      <c r="C287" s="12" t="str">
        <f>C275</f>
        <v>PERIODO DEL 16 AL 30 DE NOVIEMBRE DE 2020</v>
      </c>
      <c r="D287" s="13"/>
      <c r="E287" s="6"/>
      <c r="F287" s="407"/>
      <c r="G287" s="408"/>
      <c r="H287" s="222"/>
      <c r="I287" s="222"/>
      <c r="J287" s="222"/>
      <c r="K287" s="223"/>
      <c r="L287" s="223"/>
      <c r="M287" s="222"/>
      <c r="N287" s="222"/>
      <c r="O287" s="223"/>
      <c r="P287" s="222"/>
      <c r="Q287" s="222"/>
      <c r="R287" s="222"/>
      <c r="S287" s="408"/>
      <c r="T287" s="2"/>
      <c r="U287"/>
      <c r="V287"/>
    </row>
    <row r="288" spans="1:22" s="56" customFormat="1" ht="27" x14ac:dyDescent="0.25">
      <c r="B288"/>
      <c r="C288" s="15" t="s">
        <v>7</v>
      </c>
      <c r="D288" s="15" t="s">
        <v>8</v>
      </c>
      <c r="E288" s="16" t="s">
        <v>9</v>
      </c>
      <c r="F288" s="15" t="s">
        <v>10</v>
      </c>
      <c r="G288" s="15" t="s">
        <v>11</v>
      </c>
      <c r="H288" s="15" t="s">
        <v>12</v>
      </c>
      <c r="I288" s="15"/>
      <c r="J288" s="15"/>
      <c r="K288" s="18" t="s">
        <v>13</v>
      </c>
      <c r="L288" s="19" t="s">
        <v>14</v>
      </c>
      <c r="M288" s="15" t="s">
        <v>15</v>
      </c>
      <c r="N288" s="20" t="s">
        <v>16</v>
      </c>
      <c r="O288" s="20" t="s">
        <v>41</v>
      </c>
      <c r="P288" s="21" t="s">
        <v>18</v>
      </c>
      <c r="Q288" s="21" t="s">
        <v>19</v>
      </c>
      <c r="R288" s="22" t="s">
        <v>20</v>
      </c>
      <c r="S288" s="15" t="s">
        <v>21</v>
      </c>
      <c r="T288" s="2"/>
      <c r="U288"/>
      <c r="V288"/>
    </row>
    <row r="289" spans="1:22" s="56" customFormat="1" ht="23.25" customHeight="1" x14ac:dyDescent="0.25">
      <c r="B289"/>
      <c r="C289" s="36" t="s">
        <v>217</v>
      </c>
      <c r="D289" s="99"/>
      <c r="E289" s="410" t="s">
        <v>218</v>
      </c>
      <c r="F289" s="123">
        <v>113</v>
      </c>
      <c r="G289" s="195">
        <v>15</v>
      </c>
      <c r="H289" s="29">
        <v>3102.4500000000003</v>
      </c>
      <c r="I289" s="411"/>
      <c r="J289" s="411"/>
      <c r="K289" s="77">
        <f>H289*0.05-0.01</f>
        <v>155.11250000000004</v>
      </c>
      <c r="L289" s="77"/>
      <c r="M289" s="81">
        <v>91.044832000000014</v>
      </c>
      <c r="N289" s="81">
        <v>125.1</v>
      </c>
      <c r="O289" s="82">
        <v>0.01</v>
      </c>
      <c r="P289" s="429">
        <v>0</v>
      </c>
      <c r="Q289" s="29"/>
      <c r="R289" s="29">
        <f>H289+K289-M289+O289-P289-Q289</f>
        <v>3166.5276680000006</v>
      </c>
      <c r="S289" s="413"/>
      <c r="T289" s="2"/>
      <c r="U289"/>
      <c r="V289"/>
    </row>
    <row r="290" spans="1:22" s="56" customFormat="1" ht="15.75" thickBot="1" x14ac:dyDescent="0.3">
      <c r="B290"/>
      <c r="C290" s="414"/>
      <c r="D290" s="408"/>
      <c r="E290" s="415"/>
      <c r="F290" s="416"/>
      <c r="G290" s="412" t="s">
        <v>32</v>
      </c>
      <c r="H290" s="232">
        <f t="shared" ref="H290:R290" si="34">SUM(H289:H289)</f>
        <v>3102.4500000000003</v>
      </c>
      <c r="I290" s="232">
        <f t="shared" si="34"/>
        <v>0</v>
      </c>
      <c r="J290" s="232">
        <f t="shared" si="34"/>
        <v>0</v>
      </c>
      <c r="K290" s="232">
        <f t="shared" si="34"/>
        <v>155.11250000000004</v>
      </c>
      <c r="L290" s="232">
        <f t="shared" si="34"/>
        <v>0</v>
      </c>
      <c r="M290" s="232">
        <f t="shared" si="34"/>
        <v>91.044832000000014</v>
      </c>
      <c r="N290" s="232"/>
      <c r="O290" s="232">
        <f t="shared" si="34"/>
        <v>0.01</v>
      </c>
      <c r="P290" s="232">
        <f t="shared" si="34"/>
        <v>0</v>
      </c>
      <c r="Q290" s="232">
        <f t="shared" si="34"/>
        <v>0</v>
      </c>
      <c r="R290" s="232">
        <f t="shared" si="34"/>
        <v>3166.5276680000006</v>
      </c>
      <c r="S290" s="408"/>
      <c r="T290" s="2"/>
      <c r="U290"/>
      <c r="V290"/>
    </row>
    <row r="291" spans="1:22" s="56" customFormat="1" ht="15.75" x14ac:dyDescent="0.25">
      <c r="B291"/>
      <c r="C291" s="418"/>
      <c r="D291" s="418"/>
      <c r="E291" s="419"/>
      <c r="F291" s="418"/>
      <c r="G291" s="418"/>
      <c r="H291" s="418"/>
      <c r="I291" s="418"/>
      <c r="J291" s="418"/>
      <c r="K291" s="420"/>
      <c r="L291" s="420"/>
      <c r="M291" s="418"/>
      <c r="N291" s="418"/>
      <c r="O291" s="420"/>
      <c r="P291" s="418"/>
      <c r="Q291" s="418"/>
      <c r="R291" s="418"/>
      <c r="S291" s="430"/>
      <c r="T291" s="2"/>
      <c r="U291"/>
      <c r="V291"/>
    </row>
    <row r="292" spans="1:22" s="56" customFormat="1" ht="15.75" x14ac:dyDescent="0.25">
      <c r="B292"/>
      <c r="C292" s="418"/>
      <c r="D292" s="418"/>
      <c r="E292" s="419"/>
      <c r="F292" s="418"/>
      <c r="G292" s="418"/>
      <c r="H292" s="418"/>
      <c r="I292" s="418"/>
      <c r="J292" s="418"/>
      <c r="K292" s="420"/>
      <c r="L292" s="420"/>
      <c r="M292" s="418"/>
      <c r="N292" s="418"/>
      <c r="O292" s="420"/>
      <c r="P292" s="418"/>
      <c r="Q292" s="418"/>
      <c r="R292" s="418"/>
      <c r="S292" s="11"/>
      <c r="T292" s="2"/>
      <c r="U292"/>
      <c r="V292"/>
    </row>
    <row r="293" spans="1:22" s="56" customFormat="1" x14ac:dyDescent="0.25">
      <c r="B293"/>
      <c r="C293" s="39"/>
      <c r="D293" s="245"/>
      <c r="E293" s="6"/>
      <c r="F293" s="407"/>
      <c r="G293" s="408"/>
      <c r="H293" s="222"/>
      <c r="I293" s="222"/>
      <c r="J293" s="222"/>
      <c r="K293" s="223"/>
      <c r="L293" s="223"/>
      <c r="M293" s="222"/>
      <c r="N293" s="222"/>
      <c r="O293" s="223"/>
      <c r="P293" s="222"/>
      <c r="Q293" s="222"/>
      <c r="R293" s="222"/>
      <c r="S293" s="11"/>
      <c r="T293" s="2"/>
      <c r="U293"/>
      <c r="V293"/>
    </row>
    <row r="294" spans="1:22" x14ac:dyDescent="0.25">
      <c r="C294" s="246"/>
      <c r="D294" s="246"/>
      <c r="E294" s="247"/>
      <c r="F294" s="246"/>
      <c r="G294" s="246"/>
      <c r="H294" s="246"/>
      <c r="I294" s="246"/>
      <c r="J294" s="246"/>
      <c r="K294" s="248"/>
      <c r="L294" s="249"/>
      <c r="M294" s="246"/>
      <c r="N294" s="246"/>
      <c r="O294" s="250"/>
      <c r="P294" s="251"/>
      <c r="Q294" s="251"/>
      <c r="R294" s="252"/>
      <c r="S294" s="246"/>
    </row>
    <row r="295" spans="1:22" s="56" customFormat="1" ht="26.25" customHeight="1" x14ac:dyDescent="0.25">
      <c r="A295" s="2"/>
      <c r="B295"/>
      <c r="C295" s="431"/>
      <c r="D295" s="432"/>
      <c r="E295" s="415"/>
      <c r="F295" s="433"/>
      <c r="G295" s="433"/>
      <c r="H295" s="434"/>
      <c r="I295" s="434"/>
      <c r="J295" s="434"/>
      <c r="K295" s="435"/>
      <c r="L295" s="435"/>
      <c r="M295" s="434"/>
      <c r="N295" s="434"/>
      <c r="O295" s="436"/>
      <c r="P295" s="437"/>
      <c r="Q295" s="438"/>
      <c r="R295" s="397"/>
      <c r="S295" s="432"/>
      <c r="T295" s="2"/>
      <c r="U295"/>
      <c r="V295"/>
    </row>
    <row r="296" spans="1:22" s="56" customFormat="1" ht="26.25" customHeight="1" x14ac:dyDescent="0.25">
      <c r="A296"/>
      <c r="B296"/>
      <c r="C296" s="180"/>
      <c r="D296" s="439"/>
      <c r="E296" s="415"/>
      <c r="F296" s="115"/>
      <c r="G296" s="312"/>
      <c r="H296" s="397"/>
      <c r="I296" s="397"/>
      <c r="J296" s="397"/>
      <c r="K296" s="435"/>
      <c r="L296" s="435"/>
      <c r="M296" s="440"/>
      <c r="N296" s="440"/>
      <c r="O296" s="441"/>
      <c r="P296" s="438"/>
      <c r="Q296" s="438"/>
      <c r="R296" s="397"/>
      <c r="S296" s="442"/>
      <c r="T296" s="2"/>
      <c r="U296"/>
      <c r="V296"/>
    </row>
    <row r="297" spans="1:22" s="56" customFormat="1" x14ac:dyDescent="0.25">
      <c r="B297"/>
      <c r="C297" s="414"/>
      <c r="D297" s="408"/>
      <c r="E297" s="415"/>
      <c r="F297" s="416"/>
      <c r="G297" s="414"/>
      <c r="H297" s="427"/>
      <c r="I297" s="427"/>
      <c r="J297" s="427"/>
      <c r="K297" s="427"/>
      <c r="L297" s="427"/>
      <c r="M297" s="427"/>
      <c r="N297" s="427"/>
      <c r="O297" s="427"/>
      <c r="P297" s="427"/>
      <c r="Q297" s="427"/>
      <c r="R297" s="427"/>
      <c r="S297" s="408"/>
      <c r="T297" s="2"/>
      <c r="U297"/>
      <c r="V297"/>
    </row>
    <row r="298" spans="1:22" s="56" customFormat="1" x14ac:dyDescent="0.25">
      <c r="B298"/>
      <c r="C298" s="414"/>
      <c r="D298" s="408"/>
      <c r="E298" s="415"/>
      <c r="F298" s="416"/>
      <c r="G298" s="414"/>
      <c r="H298" s="427"/>
      <c r="I298" s="427"/>
      <c r="J298" s="427"/>
      <c r="K298" s="428"/>
      <c r="L298" s="428"/>
      <c r="M298" s="427"/>
      <c r="N298" s="427"/>
      <c r="O298" s="428"/>
      <c r="P298" s="427"/>
      <c r="Q298" s="427"/>
      <c r="R298" s="427"/>
      <c r="S298" s="408"/>
      <c r="T298" s="2"/>
      <c r="U298"/>
      <c r="V298"/>
    </row>
    <row r="299" spans="1:22" s="56" customFormat="1" ht="15.75" customHeight="1" thickBot="1" x14ac:dyDescent="0.3">
      <c r="B299"/>
      <c r="C299" s="443"/>
      <c r="D299" s="444"/>
      <c r="E299" s="445"/>
      <c r="F299" s="416"/>
      <c r="G299" s="414"/>
      <c r="H299" s="427"/>
      <c r="I299" s="427"/>
      <c r="J299" s="427"/>
      <c r="K299" s="428"/>
      <c r="L299" s="428"/>
      <c r="M299" s="427"/>
      <c r="N299" s="427"/>
      <c r="O299" s="428"/>
      <c r="P299" s="427"/>
      <c r="Q299" s="427"/>
      <c r="R299" s="427"/>
      <c r="S299" s="408"/>
      <c r="T299" s="2"/>
      <c r="U299"/>
      <c r="V299"/>
    </row>
    <row r="300" spans="1:22" s="2" customFormat="1" x14ac:dyDescent="0.25">
      <c r="A300"/>
      <c r="B300"/>
      <c r="C300" s="53" t="s">
        <v>33</v>
      </c>
      <c r="D300" s="53"/>
      <c r="E300" s="53"/>
      <c r="F300" s="53"/>
      <c r="G300" s="53"/>
      <c r="I300" s="54"/>
      <c r="J300" s="54"/>
      <c r="K300" s="55" t="s">
        <v>34</v>
      </c>
      <c r="L300" s="55"/>
      <c r="M300" s="55"/>
      <c r="N300" s="41"/>
      <c r="O300"/>
      <c r="P300"/>
      <c r="Q300"/>
      <c r="R300" s="55" t="s">
        <v>35</v>
      </c>
      <c r="S300" s="55"/>
      <c r="U300"/>
      <c r="V300"/>
    </row>
    <row r="301" spans="1:22" s="56" customFormat="1" x14ac:dyDescent="0.25">
      <c r="B301"/>
      <c r="C301" s="53" t="s">
        <v>36</v>
      </c>
      <c r="D301" s="53"/>
      <c r="E301" s="53"/>
      <c r="F301" s="53"/>
      <c r="G301" s="53"/>
      <c r="H301" s="53" t="s">
        <v>37</v>
      </c>
      <c r="I301" s="53"/>
      <c r="J301" s="53"/>
      <c r="K301" s="53"/>
      <c r="L301" s="53"/>
      <c r="M301" s="53"/>
      <c r="N301" s="53"/>
      <c r="O301" s="53"/>
      <c r="P301"/>
      <c r="Q301"/>
      <c r="R301" s="53" t="s">
        <v>38</v>
      </c>
      <c r="S301" s="53"/>
      <c r="T301" s="2"/>
      <c r="U301"/>
      <c r="V301"/>
    </row>
    <row r="302" spans="1:22" ht="29.25" x14ac:dyDescent="0.5">
      <c r="C302" s="1" t="s"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22" ht="23.25" x14ac:dyDescent="0.35">
      <c r="C303" s="3" t="s">
        <v>1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22" ht="23.25" x14ac:dyDescent="0.35">
      <c r="C304" s="446"/>
      <c r="D304" s="446"/>
      <c r="E304" s="447"/>
      <c r="F304" s="446"/>
      <c r="G304" s="446"/>
      <c r="H304" s="446"/>
      <c r="I304" s="446"/>
      <c r="J304" s="446"/>
      <c r="K304" s="446"/>
      <c r="L304" s="446"/>
      <c r="M304" s="446"/>
      <c r="N304" s="446"/>
      <c r="O304" s="446"/>
      <c r="P304" s="446"/>
      <c r="Q304" s="446"/>
      <c r="R304" s="446"/>
      <c r="S304" s="446"/>
    </row>
    <row r="305" spans="1:21" ht="15.75" x14ac:dyDescent="0.25">
      <c r="C305" s="405" t="s">
        <v>219</v>
      </c>
      <c r="D305" s="405"/>
      <c r="E305" s="405"/>
      <c r="F305" s="405"/>
      <c r="G305" s="405"/>
      <c r="H305" s="405"/>
      <c r="I305" s="405"/>
      <c r="J305" s="405"/>
      <c r="K305" s="405"/>
      <c r="L305" s="405"/>
      <c r="M305" s="405"/>
      <c r="N305" s="405"/>
      <c r="O305" s="405"/>
      <c r="P305" s="405"/>
      <c r="Q305" s="405"/>
      <c r="R305" s="405"/>
      <c r="S305" s="406"/>
    </row>
    <row r="306" spans="1:21" x14ac:dyDescent="0.25">
      <c r="C306" s="12" t="str">
        <f>C275</f>
        <v>PERIODO DEL 16 AL 30 DE NOVIEMBRE DE 2020</v>
      </c>
      <c r="D306" s="13"/>
      <c r="E306" s="6"/>
      <c r="F306" s="407"/>
      <c r="G306" s="408"/>
      <c r="H306" s="222"/>
      <c r="I306" s="222"/>
      <c r="J306" s="222"/>
      <c r="K306" s="223"/>
      <c r="L306" s="223"/>
      <c r="M306" s="222"/>
      <c r="N306" s="222"/>
      <c r="O306" s="223"/>
      <c r="P306" s="222"/>
      <c r="Q306" s="222"/>
      <c r="R306" s="222"/>
      <c r="S306" s="408"/>
    </row>
    <row r="307" spans="1:21" ht="27" x14ac:dyDescent="0.25">
      <c r="C307" s="15" t="s">
        <v>7</v>
      </c>
      <c r="D307" s="15" t="s">
        <v>8</v>
      </c>
      <c r="E307" s="16" t="s">
        <v>9</v>
      </c>
      <c r="F307" s="15" t="s">
        <v>10</v>
      </c>
      <c r="G307" s="15" t="s">
        <v>11</v>
      </c>
      <c r="H307" s="15" t="s">
        <v>12</v>
      </c>
      <c r="I307" s="15"/>
      <c r="J307" s="15"/>
      <c r="K307" s="18" t="s">
        <v>13</v>
      </c>
      <c r="L307" s="19" t="s">
        <v>14</v>
      </c>
      <c r="M307" s="15" t="s">
        <v>15</v>
      </c>
      <c r="N307" s="20" t="s">
        <v>16</v>
      </c>
      <c r="O307" s="20" t="s">
        <v>41</v>
      </c>
      <c r="P307" s="21" t="s">
        <v>18</v>
      </c>
      <c r="Q307" s="21" t="s">
        <v>19</v>
      </c>
      <c r="R307" s="22" t="s">
        <v>20</v>
      </c>
      <c r="S307" s="15" t="s">
        <v>21</v>
      </c>
    </row>
    <row r="308" spans="1:21" ht="26.25" customHeight="1" x14ac:dyDescent="0.25">
      <c r="A308" s="33" t="s">
        <v>220</v>
      </c>
      <c r="C308" s="332" t="s">
        <v>221</v>
      </c>
      <c r="D308" s="329"/>
      <c r="E308" s="324" t="s">
        <v>222</v>
      </c>
      <c r="F308" s="123">
        <v>113</v>
      </c>
      <c r="G308" s="331">
        <v>15</v>
      </c>
      <c r="H308" s="29">
        <v>2957.13</v>
      </c>
      <c r="I308" s="29">
        <f t="shared" ref="I308:I314" si="35">H308*2</f>
        <v>5914.26</v>
      </c>
      <c r="J308" s="29">
        <f>K308*24*5</f>
        <v>17741.580000000002</v>
      </c>
      <c r="K308" s="77">
        <f t="shared" ref="K308:K314" si="36">H308*0.05-0.01</f>
        <v>147.84650000000002</v>
      </c>
      <c r="L308" s="77"/>
      <c r="M308" s="333">
        <v>54.99</v>
      </c>
      <c r="N308" s="333">
        <v>145.35</v>
      </c>
      <c r="O308" s="334">
        <v>0.01</v>
      </c>
      <c r="P308" s="327">
        <v>0</v>
      </c>
      <c r="Q308" s="327"/>
      <c r="R308" s="29">
        <f>H308+K308-M308+O308-P308-Q308+L308</f>
        <v>3049.9965000000007</v>
      </c>
      <c r="S308" s="330"/>
      <c r="U308" s="37" t="s">
        <v>223</v>
      </c>
    </row>
    <row r="309" spans="1:21" ht="26.25" customHeight="1" x14ac:dyDescent="0.25">
      <c r="A309" s="33" t="s">
        <v>224</v>
      </c>
      <c r="C309" s="332" t="s">
        <v>225</v>
      </c>
      <c r="D309" s="329"/>
      <c r="E309" s="324" t="s">
        <v>222</v>
      </c>
      <c r="F309" s="123">
        <v>113</v>
      </c>
      <c r="G309" s="331">
        <v>15</v>
      </c>
      <c r="H309" s="29">
        <v>3114.8355000000001</v>
      </c>
      <c r="I309" s="29">
        <f t="shared" si="35"/>
        <v>6229.6710000000003</v>
      </c>
      <c r="J309" s="29">
        <f>K309*24</f>
        <v>3737.5626000000007</v>
      </c>
      <c r="K309" s="77">
        <f t="shared" si="36"/>
        <v>155.73177500000003</v>
      </c>
      <c r="L309" s="77"/>
      <c r="M309" s="333">
        <v>92.392374400000023</v>
      </c>
      <c r="N309" s="333">
        <v>125.1</v>
      </c>
      <c r="O309" s="334">
        <v>0.01</v>
      </c>
      <c r="P309" s="327">
        <v>0</v>
      </c>
      <c r="Q309" s="327"/>
      <c r="R309" s="29">
        <f t="shared" ref="R309:R314" si="37">H309+K309-M309+O309-P309-Q309+L309</f>
        <v>3178.1849006000007</v>
      </c>
      <c r="S309" s="330"/>
    </row>
    <row r="310" spans="1:21" ht="26.25" customHeight="1" x14ac:dyDescent="0.25">
      <c r="A310" s="33"/>
      <c r="C310" s="332" t="s">
        <v>226</v>
      </c>
      <c r="D310" s="329"/>
      <c r="E310" s="324" t="s">
        <v>227</v>
      </c>
      <c r="F310" s="123">
        <v>113</v>
      </c>
      <c r="G310" s="331">
        <v>15</v>
      </c>
      <c r="H310" s="29">
        <v>3169.08</v>
      </c>
      <c r="I310" s="29">
        <f t="shared" si="35"/>
        <v>6338.16</v>
      </c>
      <c r="J310" s="29">
        <f>K310*24*2</f>
        <v>7605.3120000000008</v>
      </c>
      <c r="K310" s="77">
        <f t="shared" si="36"/>
        <v>158.44400000000002</v>
      </c>
      <c r="L310" s="77"/>
      <c r="M310" s="448">
        <v>98.294175999999993</v>
      </c>
      <c r="N310" s="448">
        <v>125.1</v>
      </c>
      <c r="O310" s="449">
        <v>0.01</v>
      </c>
      <c r="P310" s="448">
        <v>0</v>
      </c>
      <c r="Q310" s="448"/>
      <c r="R310" s="29">
        <f t="shared" si="37"/>
        <v>3229.2398240000002</v>
      </c>
      <c r="S310" s="330"/>
    </row>
    <row r="311" spans="1:21" ht="26.25" customHeight="1" x14ac:dyDescent="0.25">
      <c r="A311" s="33" t="s">
        <v>228</v>
      </c>
      <c r="C311" s="332" t="s">
        <v>229</v>
      </c>
      <c r="D311" s="329"/>
      <c r="E311" s="324" t="s">
        <v>222</v>
      </c>
      <c r="F311" s="123">
        <v>113</v>
      </c>
      <c r="G311" s="331">
        <v>15</v>
      </c>
      <c r="H311" s="29">
        <v>2957.13</v>
      </c>
      <c r="I311" s="29">
        <f t="shared" si="35"/>
        <v>5914.26</v>
      </c>
      <c r="J311" s="29">
        <f>K311*24*2</f>
        <v>7096.6320000000014</v>
      </c>
      <c r="K311" s="77">
        <f t="shared" si="36"/>
        <v>147.84650000000002</v>
      </c>
      <c r="L311" s="77"/>
      <c r="M311" s="333">
        <v>54.99</v>
      </c>
      <c r="N311" s="333">
        <v>145.35</v>
      </c>
      <c r="O311" s="449">
        <v>0.01</v>
      </c>
      <c r="P311" s="448">
        <v>0</v>
      </c>
      <c r="Q311" s="448"/>
      <c r="R311" s="29">
        <f t="shared" si="37"/>
        <v>3049.9965000000007</v>
      </c>
      <c r="S311" s="330"/>
      <c r="T311" s="398"/>
    </row>
    <row r="312" spans="1:21" ht="25.5" customHeight="1" x14ac:dyDescent="0.25">
      <c r="A312" s="33"/>
      <c r="C312" s="332" t="s">
        <v>230</v>
      </c>
      <c r="D312" s="329"/>
      <c r="E312" s="324" t="s">
        <v>222</v>
      </c>
      <c r="F312" s="123">
        <v>113</v>
      </c>
      <c r="G312" s="331">
        <v>15</v>
      </c>
      <c r="H312" s="29">
        <v>2957.13</v>
      </c>
      <c r="I312" s="29">
        <f t="shared" si="35"/>
        <v>5914.26</v>
      </c>
      <c r="J312" s="29">
        <f>K312*24*2</f>
        <v>7096.6320000000014</v>
      </c>
      <c r="K312" s="77">
        <f t="shared" si="36"/>
        <v>147.84650000000002</v>
      </c>
      <c r="L312" s="77"/>
      <c r="M312" s="333">
        <v>54.99</v>
      </c>
      <c r="N312" s="333">
        <v>145.35</v>
      </c>
      <c r="O312" s="449">
        <v>0.01</v>
      </c>
      <c r="P312" s="448">
        <v>0</v>
      </c>
      <c r="Q312" s="448"/>
      <c r="R312" s="29">
        <f t="shared" si="37"/>
        <v>3049.9965000000007</v>
      </c>
      <c r="S312" s="330"/>
      <c r="T312" s="398"/>
    </row>
    <row r="313" spans="1:21" ht="26.25" customHeight="1" x14ac:dyDescent="0.25">
      <c r="A313" s="33" t="s">
        <v>231</v>
      </c>
      <c r="C313" s="332" t="s">
        <v>232</v>
      </c>
      <c r="D313" s="329"/>
      <c r="E313" s="324" t="s">
        <v>222</v>
      </c>
      <c r="F313" s="123">
        <v>113</v>
      </c>
      <c r="G313" s="331">
        <v>15</v>
      </c>
      <c r="H313" s="29">
        <v>2957.13</v>
      </c>
      <c r="I313" s="29">
        <f t="shared" si="35"/>
        <v>5914.26</v>
      </c>
      <c r="J313" s="29">
        <f>K313*24*2</f>
        <v>7096.6320000000014</v>
      </c>
      <c r="K313" s="77">
        <f t="shared" si="36"/>
        <v>147.84650000000002</v>
      </c>
      <c r="L313" s="77"/>
      <c r="M313" s="333">
        <v>54.99</v>
      </c>
      <c r="N313" s="333">
        <v>145.35</v>
      </c>
      <c r="O313" s="449">
        <v>0.01</v>
      </c>
      <c r="P313" s="448">
        <v>0</v>
      </c>
      <c r="Q313" s="448"/>
      <c r="R313" s="29">
        <f t="shared" si="37"/>
        <v>3049.9965000000007</v>
      </c>
      <c r="S313" s="330"/>
      <c r="T313" s="398"/>
    </row>
    <row r="314" spans="1:21" ht="26.25" customHeight="1" x14ac:dyDescent="0.25">
      <c r="A314" s="33" t="s">
        <v>233</v>
      </c>
      <c r="C314" s="450" t="s">
        <v>234</v>
      </c>
      <c r="D314" s="329"/>
      <c r="E314" s="324" t="s">
        <v>227</v>
      </c>
      <c r="F314" s="123">
        <v>113</v>
      </c>
      <c r="G314" s="331">
        <v>15</v>
      </c>
      <c r="H314" s="29">
        <v>3169.08</v>
      </c>
      <c r="I314" s="29">
        <f t="shared" si="35"/>
        <v>6338.16</v>
      </c>
      <c r="J314" s="29">
        <f>K314*24*2</f>
        <v>7605.3120000000008</v>
      </c>
      <c r="K314" s="77">
        <f t="shared" si="36"/>
        <v>158.44400000000002</v>
      </c>
      <c r="L314" s="77"/>
      <c r="M314" s="448">
        <v>98.294175999999993</v>
      </c>
      <c r="N314" s="448">
        <v>125.1</v>
      </c>
      <c r="O314" s="449">
        <v>0.01</v>
      </c>
      <c r="P314" s="448">
        <v>0</v>
      </c>
      <c r="Q314" s="448"/>
      <c r="R314" s="29">
        <f t="shared" si="37"/>
        <v>3229.2398240000002</v>
      </c>
      <c r="S314" s="330"/>
      <c r="T314" s="398"/>
    </row>
    <row r="315" spans="1:21" ht="20.25" customHeight="1" thickBot="1" x14ac:dyDescent="0.3">
      <c r="C315" s="431"/>
      <c r="D315" s="451"/>
      <c r="E315" s="415"/>
      <c r="G315" s="412" t="s">
        <v>32</v>
      </c>
      <c r="H315" s="232">
        <f t="shared" ref="H315:M315" si="38">SUM(H308:H314)</f>
        <v>21281.515500000001</v>
      </c>
      <c r="I315" s="232">
        <f t="shared" si="38"/>
        <v>42563.031000000003</v>
      </c>
      <c r="J315" s="232">
        <f t="shared" si="38"/>
        <v>57979.662600000003</v>
      </c>
      <c r="K315" s="232">
        <f t="shared" si="38"/>
        <v>1064.0057750000001</v>
      </c>
      <c r="L315" s="232">
        <f t="shared" si="38"/>
        <v>0</v>
      </c>
      <c r="M315" s="232">
        <f t="shared" si="38"/>
        <v>508.94072640000002</v>
      </c>
      <c r="N315" s="232"/>
      <c r="O315" s="232">
        <f>SUM(O308:O314)</f>
        <v>7.0000000000000007E-2</v>
      </c>
      <c r="P315" s="232">
        <f>SUM(P308:P314)</f>
        <v>0</v>
      </c>
      <c r="Q315" s="232">
        <f>SUM(Q308:Q314)</f>
        <v>0</v>
      </c>
      <c r="R315" s="232">
        <f>SUM(R308:R314)</f>
        <v>21836.650548600006</v>
      </c>
      <c r="S315" s="432"/>
      <c r="T315" s="398"/>
    </row>
    <row r="316" spans="1:21" ht="20.25" customHeight="1" x14ac:dyDescent="0.25">
      <c r="C316" s="431"/>
      <c r="D316" s="451"/>
      <c r="E316" s="415"/>
      <c r="F316" s="115"/>
      <c r="G316" s="407"/>
      <c r="H316" s="222"/>
      <c r="I316" s="222"/>
      <c r="J316" s="222"/>
      <c r="K316" s="435"/>
      <c r="L316" s="435"/>
      <c r="M316" s="222"/>
      <c r="N316" s="222"/>
      <c r="O316" s="223"/>
      <c r="P316" s="222"/>
      <c r="Q316" s="222"/>
      <c r="R316" s="397"/>
      <c r="S316" s="432"/>
      <c r="T316" s="398"/>
    </row>
    <row r="317" spans="1:21" ht="20.25" customHeight="1" x14ac:dyDescent="0.25">
      <c r="C317" s="405" t="s">
        <v>235</v>
      </c>
      <c r="D317" s="405"/>
      <c r="E317" s="405"/>
      <c r="F317" s="405"/>
      <c r="G317" s="405"/>
      <c r="H317" s="405"/>
      <c r="I317" s="405"/>
      <c r="J317" s="405"/>
      <c r="K317" s="405"/>
      <c r="L317" s="405"/>
      <c r="M317" s="405"/>
      <c r="N317" s="405"/>
      <c r="O317" s="405"/>
      <c r="P317" s="405"/>
      <c r="Q317" s="405"/>
      <c r="R317" s="405"/>
      <c r="S317" s="405"/>
      <c r="T317" s="398"/>
    </row>
    <row r="318" spans="1:21" ht="20.25" customHeight="1" x14ac:dyDescent="0.25">
      <c r="C318" s="12" t="str">
        <f>C306</f>
        <v>PERIODO DEL 16 AL 30 DE NOVIEMBRE DE 2020</v>
      </c>
      <c r="D318" s="13"/>
      <c r="E318" s="6"/>
      <c r="F318" s="407"/>
      <c r="G318" s="408"/>
      <c r="H318" s="222"/>
      <c r="I318" s="222"/>
      <c r="J318" s="222"/>
      <c r="K318" s="223"/>
      <c r="L318" s="223"/>
      <c r="M318" s="222"/>
      <c r="N318" s="222"/>
      <c r="O318" s="223"/>
      <c r="P318" s="222"/>
      <c r="Q318" s="222"/>
      <c r="R318" s="222"/>
      <c r="S318" s="408"/>
      <c r="T318" s="398"/>
    </row>
    <row r="319" spans="1:21" ht="27" x14ac:dyDescent="0.25">
      <c r="C319" s="15" t="s">
        <v>7</v>
      </c>
      <c r="D319" s="15" t="s">
        <v>8</v>
      </c>
      <c r="E319" s="16" t="s">
        <v>9</v>
      </c>
      <c r="F319" s="15" t="s">
        <v>10</v>
      </c>
      <c r="G319" s="15" t="s">
        <v>11</v>
      </c>
      <c r="H319" s="15" t="s">
        <v>12</v>
      </c>
      <c r="I319" s="15"/>
      <c r="J319" s="15"/>
      <c r="K319" s="18" t="s">
        <v>13</v>
      </c>
      <c r="L319" s="19" t="s">
        <v>14</v>
      </c>
      <c r="M319" s="15" t="s">
        <v>15</v>
      </c>
      <c r="N319" s="20" t="s">
        <v>16</v>
      </c>
      <c r="O319" s="20" t="s">
        <v>41</v>
      </c>
      <c r="P319" s="21" t="s">
        <v>18</v>
      </c>
      <c r="Q319" s="21" t="s">
        <v>19</v>
      </c>
      <c r="R319" s="22" t="s">
        <v>20</v>
      </c>
      <c r="S319" s="15" t="s">
        <v>21</v>
      </c>
    </row>
    <row r="320" spans="1:21" ht="26.25" customHeight="1" x14ac:dyDescent="0.25">
      <c r="A320" s="33" t="s">
        <v>236</v>
      </c>
      <c r="C320" s="452" t="s">
        <v>237</v>
      </c>
      <c r="D320" s="453"/>
      <c r="E320" s="410" t="s">
        <v>238</v>
      </c>
      <c r="F320" s="123">
        <v>113</v>
      </c>
      <c r="G320" s="195">
        <v>15</v>
      </c>
      <c r="H320" s="29">
        <v>2261.37</v>
      </c>
      <c r="I320" s="29"/>
      <c r="J320" s="29"/>
      <c r="K320" s="77">
        <f>H320*0.05</f>
        <v>113.0685</v>
      </c>
      <c r="L320" s="77"/>
      <c r="M320" s="81">
        <v>0</v>
      </c>
      <c r="N320" s="81">
        <v>174.75</v>
      </c>
      <c r="O320" s="82">
        <v>42.74</v>
      </c>
      <c r="P320" s="81">
        <v>0</v>
      </c>
      <c r="Q320" s="81"/>
      <c r="R320" s="29">
        <f>H320+K320-M320+O320-P320-Q320</f>
        <v>2417.1784999999995</v>
      </c>
      <c r="S320" s="409"/>
    </row>
    <row r="321" spans="1:22" ht="26.25" customHeight="1" x14ac:dyDescent="0.25">
      <c r="A321" s="33" t="s">
        <v>239</v>
      </c>
      <c r="C321" s="36" t="s">
        <v>240</v>
      </c>
      <c r="D321" s="99"/>
      <c r="E321" s="410" t="s">
        <v>241</v>
      </c>
      <c r="F321" s="123">
        <v>113</v>
      </c>
      <c r="G321" s="195">
        <v>15</v>
      </c>
      <c r="H321" s="29">
        <v>1029.99</v>
      </c>
      <c r="I321" s="29">
        <f>H321*2</f>
        <v>2059.98</v>
      </c>
      <c r="J321" s="29">
        <f>K321*24*2</f>
        <v>2471.9760000000001</v>
      </c>
      <c r="K321" s="77">
        <f>H321*0.05</f>
        <v>51.499500000000005</v>
      </c>
      <c r="L321" s="77"/>
      <c r="M321" s="333">
        <v>0</v>
      </c>
      <c r="N321" s="333">
        <v>200.7</v>
      </c>
      <c r="O321" s="334">
        <v>147.50008</v>
      </c>
      <c r="P321" s="333">
        <v>0</v>
      </c>
      <c r="Q321" s="333"/>
      <c r="R321" s="29">
        <f>H321+K321-M321+O321-P321-Q321</f>
        <v>1228.9895799999999</v>
      </c>
      <c r="S321" s="413"/>
    </row>
    <row r="322" spans="1:22" x14ac:dyDescent="0.25">
      <c r="C322" s="33"/>
      <c r="D322" s="33"/>
      <c r="E322" s="454"/>
      <c r="F322" s="33"/>
      <c r="G322" s="33"/>
      <c r="H322" s="33"/>
      <c r="I322" s="33"/>
      <c r="J322" s="33"/>
      <c r="K322" s="455"/>
      <c r="L322" s="455"/>
      <c r="M322" s="33"/>
      <c r="N322" s="33"/>
      <c r="O322" s="455"/>
      <c r="P322" s="33"/>
      <c r="Q322" s="33"/>
      <c r="R322" s="33"/>
      <c r="S322" s="33"/>
      <c r="T322" s="398"/>
    </row>
    <row r="323" spans="1:22" ht="15.75" thickBot="1" x14ac:dyDescent="0.3">
      <c r="C323" s="414"/>
      <c r="D323" s="408"/>
      <c r="E323" s="415"/>
      <c r="F323" s="416"/>
      <c r="G323" s="412" t="s">
        <v>32</v>
      </c>
      <c r="H323" s="232">
        <f>SUM(H320:H322)</f>
        <v>3291.3599999999997</v>
      </c>
      <c r="I323" s="232">
        <f t="shared" ref="I323:R323" si="39">SUM(I320:I322)</f>
        <v>2059.98</v>
      </c>
      <c r="J323" s="232">
        <f t="shared" si="39"/>
        <v>2471.9760000000001</v>
      </c>
      <c r="K323" s="456">
        <f>SUM(K320:K322)</f>
        <v>164.56800000000001</v>
      </c>
      <c r="L323" s="456">
        <f>SUM(L320:L322)</f>
        <v>0</v>
      </c>
      <c r="M323" s="232">
        <f t="shared" si="39"/>
        <v>0</v>
      </c>
      <c r="N323" s="232"/>
      <c r="O323" s="456">
        <f>SUM(O320:O322)</f>
        <v>190.24008000000001</v>
      </c>
      <c r="P323" s="456">
        <f t="shared" ref="P323" si="40">SUM(P320:P322)</f>
        <v>0</v>
      </c>
      <c r="Q323" s="456">
        <f>SUM(Q320:Q322)</f>
        <v>0</v>
      </c>
      <c r="R323" s="232">
        <f t="shared" si="39"/>
        <v>3646.1680799999995</v>
      </c>
      <c r="S323" s="408"/>
      <c r="T323" s="398"/>
    </row>
    <row r="324" spans="1:22" x14ac:dyDescent="0.25">
      <c r="C324" s="91"/>
      <c r="F324" s="41"/>
      <c r="T324" s="398"/>
    </row>
    <row r="325" spans="1:22" s="56" customFormat="1" x14ac:dyDescent="0.25">
      <c r="B325"/>
      <c r="C325" s="91"/>
      <c r="D325"/>
      <c r="E325" s="92"/>
      <c r="F325" s="41"/>
      <c r="G325"/>
      <c r="H325"/>
      <c r="I325"/>
      <c r="J325"/>
      <c r="K325" s="52"/>
      <c r="L325" s="52"/>
      <c r="M325"/>
      <c r="N325"/>
      <c r="O325" s="52"/>
      <c r="P325"/>
      <c r="Q325"/>
      <c r="R325"/>
      <c r="S325"/>
      <c r="T325" s="2"/>
      <c r="U325"/>
      <c r="V325"/>
    </row>
    <row r="326" spans="1:22" s="56" customFormat="1" ht="15.75" thickBot="1" x14ac:dyDescent="0.3">
      <c r="B326"/>
      <c r="C326" s="47"/>
      <c r="D326" s="48"/>
      <c r="E326" s="49"/>
      <c r="F326" s="50"/>
      <c r="G326"/>
      <c r="H326"/>
      <c r="I326" s="48"/>
      <c r="J326" s="48"/>
      <c r="K326" s="51"/>
      <c r="L326" s="51"/>
      <c r="M326" s="48"/>
      <c r="N326"/>
      <c r="O326" s="52"/>
      <c r="P326"/>
      <c r="Q326"/>
      <c r="R326"/>
      <c r="S326"/>
      <c r="T326" s="2"/>
      <c r="U326"/>
      <c r="V326"/>
    </row>
    <row r="327" spans="1:22" s="2" customFormat="1" x14ac:dyDescent="0.25">
      <c r="A327"/>
      <c r="B327"/>
      <c r="C327" s="53" t="s">
        <v>33</v>
      </c>
      <c r="D327" s="53"/>
      <c r="E327" s="53"/>
      <c r="F327" s="53"/>
      <c r="G327" s="53"/>
      <c r="I327" s="54"/>
      <c r="J327" s="54"/>
      <c r="K327" s="55" t="s">
        <v>34</v>
      </c>
      <c r="L327" s="55"/>
      <c r="M327" s="55"/>
      <c r="N327" s="41"/>
      <c r="O327"/>
      <c r="P327"/>
      <c r="Q327"/>
      <c r="R327" s="55" t="s">
        <v>35</v>
      </c>
      <c r="S327" s="55"/>
      <c r="U327"/>
      <c r="V327"/>
    </row>
    <row r="328" spans="1:22" s="56" customFormat="1" x14ac:dyDescent="0.25">
      <c r="B328"/>
      <c r="C328" s="53" t="s">
        <v>36</v>
      </c>
      <c r="D328" s="53"/>
      <c r="E328" s="53"/>
      <c r="F328" s="53"/>
      <c r="G328" s="53"/>
      <c r="I328"/>
      <c r="J328"/>
      <c r="K328" s="53" t="s">
        <v>37</v>
      </c>
      <c r="L328" s="53"/>
      <c r="M328" s="53"/>
      <c r="N328"/>
      <c r="O328"/>
      <c r="P328"/>
      <c r="Q328"/>
      <c r="R328" s="53" t="s">
        <v>38</v>
      </c>
      <c r="S328" s="53"/>
      <c r="T328" s="2"/>
      <c r="U328"/>
      <c r="V328"/>
    </row>
    <row r="329" spans="1:22" s="56" customFormat="1" x14ac:dyDescent="0.25">
      <c r="B329"/>
      <c r="C329" s="91"/>
      <c r="D329" s="41"/>
      <c r="E329" s="58"/>
      <c r="F329" s="41"/>
      <c r="G329"/>
      <c r="H329" s="41"/>
      <c r="I329" s="41"/>
      <c r="J329" s="41"/>
      <c r="K329" s="59"/>
      <c r="L329" s="59"/>
      <c r="M329" s="41"/>
      <c r="N329" s="41"/>
      <c r="O329" s="59"/>
      <c r="P329"/>
      <c r="Q329"/>
      <c r="R329" s="41"/>
      <c r="S329" s="41"/>
      <c r="T329" s="2"/>
      <c r="U329"/>
      <c r="V329"/>
    </row>
    <row r="330" spans="1:22" s="56" customFormat="1" x14ac:dyDescent="0.25">
      <c r="B330"/>
      <c r="C330" s="91"/>
      <c r="D330" s="41"/>
      <c r="E330" s="58"/>
      <c r="F330" s="41"/>
      <c r="G330"/>
      <c r="H330" s="41"/>
      <c r="I330" s="41"/>
      <c r="J330" s="41"/>
      <c r="K330" s="59"/>
      <c r="L330" s="59"/>
      <c r="M330" s="41"/>
      <c r="N330" s="41"/>
      <c r="O330" s="59"/>
      <c r="P330"/>
      <c r="Q330"/>
      <c r="R330" s="41"/>
      <c r="S330" s="41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s="56" customFormat="1" x14ac:dyDescent="0.25">
      <c r="B333"/>
      <c r="C333" s="91"/>
      <c r="D333" s="41"/>
      <c r="E333" s="58"/>
      <c r="F333" s="41"/>
      <c r="G333"/>
      <c r="H333" s="41"/>
      <c r="I333" s="41"/>
      <c r="J333" s="41"/>
      <c r="K333" s="59"/>
      <c r="L333" s="59"/>
      <c r="M333" s="41"/>
      <c r="N333" s="41"/>
      <c r="O333" s="59"/>
      <c r="P333"/>
      <c r="Q333"/>
      <c r="R333" s="41"/>
      <c r="S333" s="41"/>
      <c r="T333" s="2"/>
      <c r="U333"/>
      <c r="V333"/>
    </row>
    <row r="334" spans="1:22" ht="29.25" x14ac:dyDescent="0.5">
      <c r="C334" s="1" t="s">
        <v>0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22" ht="23.25" x14ac:dyDescent="0.35">
      <c r="C335" s="3" t="s">
        <v>1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22" ht="23.25" x14ac:dyDescent="0.35">
      <c r="C336" s="446"/>
      <c r="D336" s="446"/>
      <c r="E336" s="447"/>
      <c r="F336" s="446"/>
      <c r="G336" s="446"/>
      <c r="H336" s="446"/>
      <c r="I336" s="446"/>
      <c r="J336" s="446"/>
      <c r="K336" s="446"/>
      <c r="L336" s="446"/>
      <c r="M336" s="446"/>
      <c r="N336" s="446"/>
      <c r="O336" s="446"/>
      <c r="P336" s="446"/>
      <c r="Q336" s="446"/>
      <c r="R336" s="446"/>
      <c r="S336" s="446"/>
    </row>
    <row r="337" spans="1:21" ht="15.75" x14ac:dyDescent="0.25">
      <c r="C337" s="405" t="s">
        <v>242</v>
      </c>
      <c r="D337" s="405"/>
      <c r="E337" s="405"/>
      <c r="F337" s="405"/>
      <c r="G337" s="405"/>
      <c r="H337" s="405"/>
      <c r="I337" s="405"/>
      <c r="J337" s="405"/>
      <c r="K337" s="405"/>
      <c r="L337" s="405"/>
      <c r="M337" s="405"/>
      <c r="N337" s="405"/>
      <c r="O337" s="405"/>
      <c r="P337" s="405"/>
      <c r="Q337" s="405"/>
      <c r="R337" s="405"/>
      <c r="S337" s="405"/>
    </row>
    <row r="338" spans="1:21" x14ac:dyDescent="0.25">
      <c r="C338" s="12" t="str">
        <f>C318</f>
        <v>PERIODO DEL 16 AL 30 DE NOVIEMBRE DE 2020</v>
      </c>
      <c r="D338" s="13"/>
      <c r="E338" s="6"/>
      <c r="F338" s="407"/>
      <c r="G338" s="408"/>
      <c r="H338" s="222"/>
      <c r="I338" s="222"/>
      <c r="J338" s="222"/>
      <c r="K338" s="223"/>
      <c r="L338" s="223"/>
      <c r="M338" s="222"/>
      <c r="N338" s="222"/>
      <c r="O338" s="223"/>
      <c r="P338" s="222"/>
      <c r="Q338" s="222"/>
      <c r="R338" s="222"/>
      <c r="S338" s="408"/>
    </row>
    <row r="339" spans="1:21" ht="27" x14ac:dyDescent="0.25">
      <c r="C339" s="15" t="s">
        <v>7</v>
      </c>
      <c r="D339" s="15" t="s">
        <v>8</v>
      </c>
      <c r="E339" s="16" t="s">
        <v>9</v>
      </c>
      <c r="F339" s="15" t="s">
        <v>10</v>
      </c>
      <c r="G339" s="15" t="s">
        <v>11</v>
      </c>
      <c r="H339" s="15" t="s">
        <v>12</v>
      </c>
      <c r="I339" s="15"/>
      <c r="J339" s="15"/>
      <c r="K339" s="18" t="s">
        <v>13</v>
      </c>
      <c r="L339" s="19" t="s">
        <v>14</v>
      </c>
      <c r="M339" s="15" t="s">
        <v>15</v>
      </c>
      <c r="N339" s="20" t="s">
        <v>16</v>
      </c>
      <c r="O339" s="20" t="s">
        <v>41</v>
      </c>
      <c r="P339" s="21" t="s">
        <v>18</v>
      </c>
      <c r="Q339" s="21" t="s">
        <v>19</v>
      </c>
      <c r="R339" s="22" t="s">
        <v>20</v>
      </c>
      <c r="S339" s="15" t="s">
        <v>21</v>
      </c>
    </row>
    <row r="340" spans="1:21" ht="26.25" customHeight="1" x14ac:dyDescent="0.25">
      <c r="A340" s="33" t="s">
        <v>220</v>
      </c>
      <c r="C340" s="173" t="s">
        <v>243</v>
      </c>
      <c r="D340" s="174" t="s">
        <v>244</v>
      </c>
      <c r="E340" s="410" t="s">
        <v>245</v>
      </c>
      <c r="F340" s="123">
        <v>113</v>
      </c>
      <c r="G340" s="331">
        <v>15</v>
      </c>
      <c r="H340" s="29">
        <v>2904</v>
      </c>
      <c r="I340" s="29">
        <f>H340*2</f>
        <v>5808</v>
      </c>
      <c r="J340" s="29">
        <f>K340*24*5</f>
        <v>17422.800000000003</v>
      </c>
      <c r="K340" s="77">
        <f>H340*0.05-0.01</f>
        <v>145.19000000000003</v>
      </c>
      <c r="L340" s="77"/>
      <c r="M340" s="333">
        <v>49.2</v>
      </c>
      <c r="N340" s="333">
        <v>145.35</v>
      </c>
      <c r="O340" s="334">
        <v>0.01</v>
      </c>
      <c r="P340" s="327">
        <v>0</v>
      </c>
      <c r="Q340" s="327"/>
      <c r="R340" s="29">
        <f>ROUND(H340+K340-M340+O340-P340-Q340,0)</f>
        <v>3000</v>
      </c>
      <c r="S340" s="330"/>
      <c r="U340" s="37" t="s">
        <v>223</v>
      </c>
    </row>
    <row r="341" spans="1:21" ht="20.25" customHeight="1" thickBot="1" x14ac:dyDescent="0.3">
      <c r="D341" s="451"/>
      <c r="E341" s="415"/>
      <c r="G341" s="412" t="s">
        <v>32</v>
      </c>
      <c r="H341" s="232">
        <f t="shared" ref="H341:R341" si="41">SUM(H340:H340)</f>
        <v>2904</v>
      </c>
      <c r="I341" s="232">
        <f t="shared" si="41"/>
        <v>5808</v>
      </c>
      <c r="J341" s="232">
        <f t="shared" si="41"/>
        <v>17422.800000000003</v>
      </c>
      <c r="K341" s="232">
        <f t="shared" si="41"/>
        <v>145.19000000000003</v>
      </c>
      <c r="L341" s="232">
        <f>SUM(L340:L340)</f>
        <v>0</v>
      </c>
      <c r="M341" s="232">
        <f t="shared" si="41"/>
        <v>49.2</v>
      </c>
      <c r="N341" s="232"/>
      <c r="O341" s="232">
        <f t="shared" si="41"/>
        <v>0.01</v>
      </c>
      <c r="P341" s="232">
        <f t="shared" si="41"/>
        <v>0</v>
      </c>
      <c r="Q341" s="232">
        <f t="shared" si="41"/>
        <v>0</v>
      </c>
      <c r="R341" s="232">
        <f t="shared" si="41"/>
        <v>3000</v>
      </c>
      <c r="S341" s="432"/>
      <c r="T341" s="398"/>
    </row>
    <row r="342" spans="1:21" ht="20.25" customHeight="1" x14ac:dyDescent="0.25">
      <c r="C342" s="431"/>
      <c r="D342" s="451"/>
      <c r="E342" s="415"/>
      <c r="F342" s="115"/>
      <c r="G342" s="407"/>
      <c r="H342" s="222"/>
      <c r="I342" s="222"/>
      <c r="J342" s="222"/>
      <c r="K342" s="435"/>
      <c r="L342" s="435"/>
      <c r="M342" s="222"/>
      <c r="N342" s="222"/>
      <c r="O342" s="223"/>
      <c r="P342" s="222"/>
      <c r="Q342" s="222"/>
      <c r="R342" s="397"/>
      <c r="S342" s="432"/>
      <c r="T342" s="398"/>
    </row>
    <row r="343" spans="1:21" ht="20.25" customHeight="1" x14ac:dyDescent="0.25">
      <c r="C343" s="431"/>
      <c r="D343" s="451"/>
      <c r="E343" s="415"/>
      <c r="F343" s="115"/>
      <c r="G343" s="407"/>
      <c r="H343" s="222"/>
      <c r="I343" s="222"/>
      <c r="J343" s="222"/>
      <c r="K343" s="435"/>
      <c r="L343" s="435"/>
      <c r="M343" s="222"/>
      <c r="N343" s="222"/>
      <c r="O343" s="223"/>
      <c r="P343" s="222"/>
      <c r="Q343" s="222"/>
      <c r="R343" s="397"/>
      <c r="S343" s="432"/>
      <c r="T343" s="398"/>
    </row>
    <row r="344" spans="1:21" ht="15.75" x14ac:dyDescent="0.25">
      <c r="C344" s="405" t="s">
        <v>246</v>
      </c>
      <c r="D344" s="405"/>
      <c r="E344" s="405"/>
      <c r="F344" s="405"/>
      <c r="G344" s="405"/>
      <c r="H344" s="405"/>
      <c r="I344" s="405"/>
      <c r="J344" s="405"/>
      <c r="K344" s="405"/>
      <c r="L344" s="405"/>
      <c r="M344" s="405"/>
      <c r="N344" s="405"/>
      <c r="O344" s="405"/>
      <c r="P344" s="405"/>
      <c r="Q344" s="405"/>
      <c r="R344" s="405"/>
      <c r="S344" s="405"/>
    </row>
    <row r="345" spans="1:21" x14ac:dyDescent="0.25">
      <c r="C345" s="12" t="str">
        <f>C318</f>
        <v>PERIODO DEL 16 AL 30 DE NOVIEMBRE DE 2020</v>
      </c>
      <c r="D345" s="13"/>
      <c r="E345" s="6"/>
      <c r="F345" s="407"/>
      <c r="G345" s="408"/>
      <c r="H345" s="222"/>
      <c r="I345" s="222"/>
      <c r="J345" s="222"/>
      <c r="K345" s="223"/>
      <c r="L345" s="223"/>
      <c r="M345" s="222"/>
      <c r="N345" s="222"/>
      <c r="O345" s="223"/>
      <c r="P345" s="222"/>
      <c r="Q345" s="222"/>
      <c r="R345" s="222"/>
      <c r="S345" s="408"/>
    </row>
    <row r="346" spans="1:21" ht="27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8" t="s">
        <v>13</v>
      </c>
      <c r="L346" s="19" t="s">
        <v>14</v>
      </c>
      <c r="M346" s="15" t="s">
        <v>15</v>
      </c>
      <c r="N346" s="20" t="s">
        <v>16</v>
      </c>
      <c r="O346" s="20" t="s">
        <v>41</v>
      </c>
      <c r="P346" s="21" t="s">
        <v>18</v>
      </c>
      <c r="Q346" s="21" t="s">
        <v>19</v>
      </c>
      <c r="R346" s="22" t="s">
        <v>20</v>
      </c>
      <c r="S346" s="15" t="s">
        <v>21</v>
      </c>
    </row>
    <row r="347" spans="1:21" ht="31.5" customHeight="1" x14ac:dyDescent="0.25">
      <c r="C347" s="173" t="s">
        <v>247</v>
      </c>
      <c r="D347" s="453"/>
      <c r="E347" s="410" t="s">
        <v>248</v>
      </c>
      <c r="F347" s="123">
        <v>113</v>
      </c>
      <c r="G347" s="195">
        <v>15</v>
      </c>
      <c r="H347" s="29">
        <v>4450.1000000000004</v>
      </c>
      <c r="I347" s="29">
        <f>H347*2</f>
        <v>8900.2000000000007</v>
      </c>
      <c r="J347" s="29">
        <f>K347*24</f>
        <v>5340.1200000000008</v>
      </c>
      <c r="K347" s="77">
        <f>H347*0.05</f>
        <v>222.50500000000002</v>
      </c>
      <c r="L347" s="77"/>
      <c r="M347" s="81">
        <v>372.6</v>
      </c>
      <c r="N347" s="81">
        <v>0</v>
      </c>
      <c r="O347" s="82">
        <v>0</v>
      </c>
      <c r="P347" s="81">
        <v>0</v>
      </c>
      <c r="Q347" s="81"/>
      <c r="R347" s="29">
        <f>ROUND(H347+K347-M347+O347-P347-Q347,0)+L347</f>
        <v>4300</v>
      </c>
      <c r="S347" s="409"/>
    </row>
    <row r="348" spans="1:21" ht="29.25" customHeight="1" x14ac:dyDescent="0.25">
      <c r="C348" s="173" t="s">
        <v>249</v>
      </c>
      <c r="D348" s="453"/>
      <c r="E348" s="410" t="s">
        <v>250</v>
      </c>
      <c r="F348" s="123">
        <v>113</v>
      </c>
      <c r="G348" s="331">
        <v>15</v>
      </c>
      <c r="H348" s="29">
        <v>3138.02</v>
      </c>
      <c r="I348" s="29">
        <f>H348*2</f>
        <v>6276.04</v>
      </c>
      <c r="J348" s="29">
        <f>K348*24</f>
        <v>3765.6240000000003</v>
      </c>
      <c r="K348" s="77">
        <f>H348*0.05</f>
        <v>156.90100000000001</v>
      </c>
      <c r="L348" s="77"/>
      <c r="M348" s="81">
        <v>94.98</v>
      </c>
      <c r="N348" s="81">
        <v>125.1</v>
      </c>
      <c r="O348" s="82">
        <v>0.01</v>
      </c>
      <c r="P348" s="81">
        <v>0</v>
      </c>
      <c r="Q348" s="81"/>
      <c r="R348" s="29">
        <f>H348+K348-M348+O348-P348-Q348+L348+0.05</f>
        <v>3200.0010000000002</v>
      </c>
      <c r="S348" s="409"/>
    </row>
    <row r="349" spans="1:21" ht="29.25" customHeight="1" x14ac:dyDescent="0.25">
      <c r="C349" s="173" t="s">
        <v>251</v>
      </c>
      <c r="D349" s="453"/>
      <c r="E349" s="410" t="s">
        <v>250</v>
      </c>
      <c r="F349" s="123">
        <v>113</v>
      </c>
      <c r="G349" s="331">
        <v>15</v>
      </c>
      <c r="H349" s="29">
        <v>4120.91</v>
      </c>
      <c r="I349" s="29">
        <f>H349*2</f>
        <v>8241.82</v>
      </c>
      <c r="J349" s="29">
        <f>K349*24</f>
        <v>4945.0920000000006</v>
      </c>
      <c r="K349" s="77">
        <f>H349*0.05</f>
        <v>206.0455</v>
      </c>
      <c r="L349" s="77"/>
      <c r="M349" s="81">
        <v>326.95999999999998</v>
      </c>
      <c r="N349" s="81">
        <v>125.1</v>
      </c>
      <c r="O349" s="82">
        <v>0.01</v>
      </c>
      <c r="P349" s="81">
        <v>0</v>
      </c>
      <c r="Q349" s="81"/>
      <c r="R349" s="29">
        <f>H349+K349-M349+O349-P349-Q349+L349-0.01</f>
        <v>3999.9955</v>
      </c>
      <c r="S349" s="409"/>
    </row>
    <row r="350" spans="1:21" ht="26.25" customHeight="1" x14ac:dyDescent="0.25">
      <c r="A350" s="33" t="s">
        <v>220</v>
      </c>
      <c r="C350" s="332" t="s">
        <v>252</v>
      </c>
      <c r="D350" s="329"/>
      <c r="E350" s="410" t="s">
        <v>250</v>
      </c>
      <c r="F350" s="123">
        <v>113</v>
      </c>
      <c r="G350" s="331">
        <v>15</v>
      </c>
      <c r="H350" s="29">
        <v>3142.53</v>
      </c>
      <c r="I350" s="29">
        <f>H350*2</f>
        <v>6285.06</v>
      </c>
      <c r="J350" s="29">
        <f>K350*24</f>
        <v>3771.0360000000005</v>
      </c>
      <c r="K350" s="77">
        <f>H350*0.05</f>
        <v>157.12650000000002</v>
      </c>
      <c r="L350" s="77">
        <v>1200</v>
      </c>
      <c r="M350" s="81">
        <v>95.405536000000012</v>
      </c>
      <c r="N350" s="81">
        <v>125.1</v>
      </c>
      <c r="O350" s="82">
        <v>0.01</v>
      </c>
      <c r="P350" s="81">
        <v>0</v>
      </c>
      <c r="Q350" s="81"/>
      <c r="R350" s="29">
        <f>H350+K350-M350+O350-P350-Q350+L350+0.05</f>
        <v>4404.3109640000002</v>
      </c>
      <c r="S350" s="330"/>
      <c r="U350" s="37" t="s">
        <v>223</v>
      </c>
    </row>
    <row r="351" spans="1:21" ht="20.25" customHeight="1" thickBot="1" x14ac:dyDescent="0.3">
      <c r="C351" s="431"/>
      <c r="D351" s="451"/>
      <c r="E351" s="415"/>
      <c r="G351" s="412" t="s">
        <v>32</v>
      </c>
      <c r="H351" s="232">
        <f t="shared" ref="H351:M351" si="42">SUM(H347:H350)</f>
        <v>14851.560000000001</v>
      </c>
      <c r="I351" s="232">
        <f t="shared" si="42"/>
        <v>29703.120000000003</v>
      </c>
      <c r="J351" s="232">
        <f t="shared" si="42"/>
        <v>17821.872000000003</v>
      </c>
      <c r="K351" s="232">
        <f t="shared" si="42"/>
        <v>742.5780000000002</v>
      </c>
      <c r="L351" s="232">
        <f t="shared" si="42"/>
        <v>1200</v>
      </c>
      <c r="M351" s="232">
        <f t="shared" si="42"/>
        <v>889.94553599999995</v>
      </c>
      <c r="N351" s="232"/>
      <c r="O351" s="232">
        <f>SUM(O347:O350)</f>
        <v>0.03</v>
      </c>
      <c r="P351" s="232">
        <f>SUM(P347:P350)</f>
        <v>0</v>
      </c>
      <c r="Q351" s="232">
        <f>SUM(Q347:Q350)</f>
        <v>0</v>
      </c>
      <c r="R351" s="232">
        <f>SUM(R347:R350)</f>
        <v>15904.307464000001</v>
      </c>
      <c r="S351" s="432"/>
      <c r="T351" s="398"/>
    </row>
    <row r="352" spans="1:21" ht="20.25" customHeight="1" x14ac:dyDescent="0.25">
      <c r="C352" s="431"/>
      <c r="D352" s="451"/>
      <c r="E352" s="415"/>
      <c r="F352" s="115"/>
      <c r="G352" s="407"/>
      <c r="H352" s="222"/>
      <c r="I352" s="222"/>
      <c r="J352" s="222"/>
      <c r="K352" s="435"/>
      <c r="L352" s="435" t="s">
        <v>198</v>
      </c>
      <c r="M352" s="222"/>
      <c r="N352" s="222"/>
      <c r="O352" s="223"/>
      <c r="P352" s="222"/>
      <c r="Q352" s="222"/>
      <c r="R352" s="397"/>
      <c r="S352" s="432"/>
      <c r="T352" s="398"/>
    </row>
    <row r="353" spans="1:22" ht="15.75" thickBot="1" x14ac:dyDescent="0.3">
      <c r="C353" s="91"/>
      <c r="F353" s="41"/>
      <c r="T353" s="398"/>
    </row>
    <row r="354" spans="1:22" ht="15.75" thickBot="1" x14ac:dyDescent="0.3">
      <c r="C354" s="91"/>
      <c r="E354" s="457" t="s">
        <v>253</v>
      </c>
      <c r="F354" s="458"/>
      <c r="G354" s="459">
        <v>79</v>
      </c>
      <c r="H354" s="54"/>
      <c r="I354" s="54"/>
      <c r="J354" s="54"/>
      <c r="K354" s="460"/>
      <c r="L354" s="460"/>
      <c r="M354" s="54"/>
      <c r="N354" s="54"/>
      <c r="O354" s="460"/>
      <c r="P354" s="54"/>
      <c r="Q354" s="54"/>
      <c r="R354" s="461"/>
      <c r="S354" s="2"/>
      <c r="T354"/>
    </row>
    <row r="355" spans="1:22" s="56" customFormat="1" ht="15.75" thickBot="1" x14ac:dyDescent="0.3">
      <c r="B355"/>
      <c r="C355" s="91"/>
      <c r="D355"/>
      <c r="E355" s="462" t="s">
        <v>254</v>
      </c>
      <c r="F355" s="463"/>
      <c r="G355" s="463"/>
      <c r="H355" s="464">
        <f t="shared" ref="H355:R355" si="43">+H341+H323+H315+H290+H279+H264+H256+H243+H236+H228+H200+H173+H146+H139+H133+H115+H110+H101+H81+H71+H55+H49+H41+H34+H16+H351</f>
        <v>244200.69133333329</v>
      </c>
      <c r="I355" s="464">
        <f t="shared" si="43"/>
        <v>250482.56933333335</v>
      </c>
      <c r="J355" s="464">
        <f t="shared" si="43"/>
        <v>238096.87480000002</v>
      </c>
      <c r="K355" s="464">
        <f t="shared" si="43"/>
        <v>12209.775566666667</v>
      </c>
      <c r="L355" s="464">
        <f t="shared" si="43"/>
        <v>3530</v>
      </c>
      <c r="M355" s="464">
        <f t="shared" si="43"/>
        <v>10945.502470399999</v>
      </c>
      <c r="N355" s="464">
        <f t="shared" si="43"/>
        <v>0</v>
      </c>
      <c r="O355" s="464">
        <f t="shared" si="43"/>
        <v>1969.6855679999999</v>
      </c>
      <c r="P355" s="464">
        <f t="shared" si="43"/>
        <v>0</v>
      </c>
      <c r="Q355" s="464">
        <f t="shared" si="43"/>
        <v>0</v>
      </c>
      <c r="R355" s="464">
        <f t="shared" si="43"/>
        <v>250964.74251360004</v>
      </c>
      <c r="S355" s="2"/>
      <c r="T355"/>
      <c r="U355"/>
    </row>
    <row r="356" spans="1:22" s="56" customFormat="1" x14ac:dyDescent="0.25">
      <c r="B356"/>
      <c r="C356" s="91"/>
      <c r="D356"/>
      <c r="E356" s="92"/>
      <c r="F356" s="41"/>
      <c r="G356"/>
      <c r="H356"/>
      <c r="I356"/>
      <c r="J356"/>
      <c r="K356" s="52"/>
      <c r="L356" s="52"/>
      <c r="M356"/>
      <c r="N356"/>
      <c r="O356" s="52"/>
      <c r="P356"/>
      <c r="Q356"/>
      <c r="R356"/>
      <c r="S356"/>
      <c r="T356" s="2"/>
      <c r="U356"/>
      <c r="V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x14ac:dyDescent="0.25">
      <c r="B358"/>
      <c r="C358" s="91"/>
      <c r="D358"/>
      <c r="E358" s="92"/>
      <c r="F358" s="41"/>
      <c r="G358"/>
      <c r="H358"/>
      <c r="I358"/>
      <c r="J358"/>
      <c r="K358" s="52"/>
      <c r="L358" s="52"/>
      <c r="M358"/>
      <c r="N358"/>
      <c r="O358" s="52"/>
      <c r="P358"/>
      <c r="Q358"/>
      <c r="R358"/>
      <c r="S358"/>
      <c r="T358" s="2"/>
      <c r="U358"/>
      <c r="V358"/>
    </row>
    <row r="359" spans="1:22" s="56" customFormat="1" ht="15.75" thickBot="1" x14ac:dyDescent="0.3">
      <c r="B359"/>
      <c r="C359" s="47"/>
      <c r="D359" s="160"/>
      <c r="E359" s="161"/>
      <c r="F359" s="465"/>
      <c r="G359"/>
      <c r="H359"/>
      <c r="I359" s="48"/>
      <c r="J359" s="48"/>
      <c r="K359" s="51"/>
      <c r="L359" s="51"/>
      <c r="M359" s="48"/>
      <c r="N359"/>
      <c r="O359" s="52"/>
      <c r="P359"/>
      <c r="Q359"/>
      <c r="R359"/>
      <c r="S359"/>
      <c r="T359" s="2"/>
      <c r="U359"/>
      <c r="V359"/>
    </row>
    <row r="360" spans="1:22" s="2" customFormat="1" x14ac:dyDescent="0.25">
      <c r="A360"/>
      <c r="B360"/>
      <c r="C360" s="53" t="s">
        <v>33</v>
      </c>
      <c r="D360" s="53"/>
      <c r="E360" s="53"/>
      <c r="F360" s="53"/>
      <c r="G360" s="53"/>
      <c r="I360" s="54"/>
      <c r="J360" s="54"/>
      <c r="K360" s="55" t="s">
        <v>34</v>
      </c>
      <c r="L360" s="55"/>
      <c r="M360" s="55"/>
      <c r="N360" s="41"/>
      <c r="O360"/>
      <c r="P360"/>
      <c r="Q360"/>
      <c r="R360" s="55" t="s">
        <v>35</v>
      </c>
      <c r="S360" s="55"/>
      <c r="U360"/>
      <c r="V360"/>
    </row>
    <row r="361" spans="1:22" s="56" customFormat="1" x14ac:dyDescent="0.25">
      <c r="B361"/>
      <c r="C361" s="53" t="s">
        <v>36</v>
      </c>
      <c r="D361" s="53"/>
      <c r="E361" s="53"/>
      <c r="F361" s="53"/>
      <c r="G361" s="53"/>
      <c r="H361" s="53" t="s">
        <v>37</v>
      </c>
      <c r="I361" s="53"/>
      <c r="J361" s="53"/>
      <c r="K361" s="53"/>
      <c r="L361" s="53"/>
      <c r="M361" s="53"/>
      <c r="N361" s="53"/>
      <c r="O361" s="53"/>
      <c r="P361"/>
      <c r="Q361"/>
      <c r="R361" s="53" t="s">
        <v>38</v>
      </c>
      <c r="S361" s="53"/>
      <c r="T361" s="2"/>
      <c r="U361"/>
      <c r="V361"/>
    </row>
    <row r="362" spans="1:22" s="56" customFormat="1" x14ac:dyDescent="0.25">
      <c r="B362"/>
      <c r="C362" s="91"/>
      <c r="D362"/>
      <c r="E362" s="92"/>
      <c r="F362" s="41"/>
      <c r="G362"/>
      <c r="H362"/>
      <c r="I362"/>
      <c r="J362"/>
      <c r="K362" s="52"/>
      <c r="L362" s="52"/>
      <c r="M362"/>
      <c r="N362"/>
      <c r="O362" s="52"/>
      <c r="P362"/>
      <c r="Q362"/>
      <c r="R362" s="440"/>
      <c r="S362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40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40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66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40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467"/>
      <c r="S367"/>
      <c r="T367" s="2"/>
      <c r="U367"/>
      <c r="V367"/>
    </row>
    <row r="368" spans="1:22" s="56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393"/>
      <c r="S368"/>
      <c r="T368" s="2"/>
      <c r="U368"/>
      <c r="V368"/>
    </row>
    <row r="369" spans="2:22" s="2" customFormat="1" x14ac:dyDescent="0.25">
      <c r="B369"/>
      <c r="C369" s="91"/>
      <c r="D369"/>
      <c r="E369" s="92"/>
      <c r="F369" s="41"/>
      <c r="G369"/>
      <c r="H369"/>
      <c r="I369"/>
      <c r="J369"/>
      <c r="K369" s="52"/>
      <c r="L369" s="52"/>
      <c r="M369"/>
      <c r="N369"/>
      <c r="O369" s="52"/>
      <c r="P369"/>
      <c r="Q369"/>
      <c r="R369" s="222"/>
      <c r="S369"/>
      <c r="U369"/>
      <c r="V369"/>
    </row>
    <row r="370" spans="2:22" s="2" customFormat="1" x14ac:dyDescent="0.25">
      <c r="B370"/>
      <c r="C370"/>
      <c r="D370"/>
      <c r="E370" s="92"/>
      <c r="F370"/>
      <c r="G370"/>
      <c r="H370"/>
      <c r="I370"/>
      <c r="J370"/>
      <c r="K370" s="52"/>
      <c r="L370" s="52"/>
      <c r="M370"/>
      <c r="N370"/>
      <c r="O370" s="52"/>
      <c r="P370"/>
      <c r="Q370"/>
      <c r="R370" s="222"/>
      <c r="S370"/>
      <c r="U370"/>
      <c r="V370"/>
    </row>
    <row r="373" spans="2:22" s="2" customFormat="1" x14ac:dyDescent="0.25">
      <c r="B373"/>
      <c r="C373"/>
      <c r="D373"/>
      <c r="E373" s="92"/>
      <c r="F373"/>
      <c r="G373"/>
      <c r="H373"/>
      <c r="I373"/>
      <c r="J373"/>
      <c r="K373" s="52"/>
      <c r="L373" s="52"/>
      <c r="M373"/>
      <c r="N373"/>
      <c r="O373" s="52"/>
      <c r="P373"/>
      <c r="Q373"/>
      <c r="R373" s="32"/>
      <c r="S373"/>
      <c r="U373"/>
      <c r="V373"/>
    </row>
  </sheetData>
  <mergeCells count="136">
    <mergeCell ref="C360:G360"/>
    <mergeCell ref="K360:M360"/>
    <mergeCell ref="R360:S360"/>
    <mergeCell ref="C361:G361"/>
    <mergeCell ref="H361:O361"/>
    <mergeCell ref="R361:S361"/>
    <mergeCell ref="C334:S334"/>
    <mergeCell ref="C335:S335"/>
    <mergeCell ref="C337:S337"/>
    <mergeCell ref="C344:S344"/>
    <mergeCell ref="E354:F354"/>
    <mergeCell ref="E355:G355"/>
    <mergeCell ref="C317:S317"/>
    <mergeCell ref="C327:G327"/>
    <mergeCell ref="K327:M327"/>
    <mergeCell ref="R327:S327"/>
    <mergeCell ref="C328:G328"/>
    <mergeCell ref="K328:M328"/>
    <mergeCell ref="R328:S328"/>
    <mergeCell ref="C301:G301"/>
    <mergeCell ref="H301:O301"/>
    <mergeCell ref="R301:S301"/>
    <mergeCell ref="C302:S302"/>
    <mergeCell ref="C303:S303"/>
    <mergeCell ref="C305:R305"/>
    <mergeCell ref="C271:S271"/>
    <mergeCell ref="C272:S272"/>
    <mergeCell ref="C274:R274"/>
    <mergeCell ref="C286:S286"/>
    <mergeCell ref="S292:S293"/>
    <mergeCell ref="C300:G300"/>
    <mergeCell ref="K300:M300"/>
    <mergeCell ref="R300:S300"/>
    <mergeCell ref="C268:G268"/>
    <mergeCell ref="K268:M268"/>
    <mergeCell ref="R268:S268"/>
    <mergeCell ref="C269:G269"/>
    <mergeCell ref="H269:O269"/>
    <mergeCell ref="R269:S269"/>
    <mergeCell ref="C248:S248"/>
    <mergeCell ref="C249:S249"/>
    <mergeCell ref="E252:Q252"/>
    <mergeCell ref="S252:S253"/>
    <mergeCell ref="C259:R259"/>
    <mergeCell ref="S260:S261"/>
    <mergeCell ref="C246:G246"/>
    <mergeCell ref="K246:M246"/>
    <mergeCell ref="R246:S246"/>
    <mergeCell ref="C247:G247"/>
    <mergeCell ref="H247:O247"/>
    <mergeCell ref="R247:S247"/>
    <mergeCell ref="B218:S218"/>
    <mergeCell ref="C219:S219"/>
    <mergeCell ref="C221:R221"/>
    <mergeCell ref="S222:S223"/>
    <mergeCell ref="C231:R231"/>
    <mergeCell ref="C238:R238"/>
    <mergeCell ref="C205:G205"/>
    <mergeCell ref="K205:M205"/>
    <mergeCell ref="R205:S205"/>
    <mergeCell ref="C206:G206"/>
    <mergeCell ref="H206:O206"/>
    <mergeCell ref="R206:S206"/>
    <mergeCell ref="C178:G178"/>
    <mergeCell ref="H178:O178"/>
    <mergeCell ref="R178:S178"/>
    <mergeCell ref="C188:S188"/>
    <mergeCell ref="C189:S189"/>
    <mergeCell ref="C193:R193"/>
    <mergeCell ref="C156:S156"/>
    <mergeCell ref="C157:S157"/>
    <mergeCell ref="C159:R159"/>
    <mergeCell ref="S160:S161"/>
    <mergeCell ref="C177:G177"/>
    <mergeCell ref="K177:M177"/>
    <mergeCell ref="R177:S177"/>
    <mergeCell ref="C152:G152"/>
    <mergeCell ref="K152:M152"/>
    <mergeCell ref="R152:S152"/>
    <mergeCell ref="C153:G153"/>
    <mergeCell ref="H153:O153"/>
    <mergeCell ref="R153:S153"/>
    <mergeCell ref="C123:S123"/>
    <mergeCell ref="C124:S124"/>
    <mergeCell ref="C126:R126"/>
    <mergeCell ref="S126:S127"/>
    <mergeCell ref="C135:R135"/>
    <mergeCell ref="C141:R141"/>
    <mergeCell ref="S141:S142"/>
    <mergeCell ref="C121:G121"/>
    <mergeCell ref="K121:M121"/>
    <mergeCell ref="R121:S121"/>
    <mergeCell ref="C122:G122"/>
    <mergeCell ref="H122:O122"/>
    <mergeCell ref="R122:S122"/>
    <mergeCell ref="C91:S91"/>
    <mergeCell ref="C92:S92"/>
    <mergeCell ref="C94:R94"/>
    <mergeCell ref="S94:S95"/>
    <mergeCell ref="C105:R105"/>
    <mergeCell ref="C112:R112"/>
    <mergeCell ref="C73:R73"/>
    <mergeCell ref="C87:G87"/>
    <mergeCell ref="K87:M87"/>
    <mergeCell ref="R87:S87"/>
    <mergeCell ref="C88:G88"/>
    <mergeCell ref="H88:O88"/>
    <mergeCell ref="R88:S88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2" max="16383" man="1"/>
    <brk id="155" max="16383" man="1"/>
    <brk id="187" max="16383" man="1"/>
    <brk id="247" max="16383" man="1"/>
    <brk id="270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NOV</vt:lpstr>
      <vt:lpstr>'2 NOV'!Área_de_impresión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2021-09-01T14:54:38Z</dcterms:created>
  <dcterms:modified xsi:type="dcterms:W3CDTF">2021-09-01T14:54:56Z</dcterms:modified>
</cp:coreProperties>
</file>