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0DB51CD7-8ED3-438C-A9EF-251797E013B2}" xr6:coauthVersionLast="47" xr6:coauthVersionMax="47" xr10:uidLastSave="{00000000-0000-0000-0000-000000000000}"/>
  <bookViews>
    <workbookView xWindow="-120" yWindow="-120" windowWidth="20730" windowHeight="11160" xr2:uid="{FD6A9044-46A9-438E-B265-65677F3F2848}"/>
  </bookViews>
  <sheets>
    <sheet name="1 AGO" sheetId="1" r:id="rId1"/>
  </sheets>
  <externalReferences>
    <externalReference r:id="rId2"/>
  </externalReferences>
  <definedNames>
    <definedName name="_xlnm.Print_Area" localSheetId="0">'1 AGO'!$B$1:$Q$229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6" i="1" l="1"/>
  <c r="O216" i="1"/>
  <c r="N216" i="1"/>
  <c r="M216" i="1"/>
  <c r="L216" i="1"/>
  <c r="H216" i="1"/>
  <c r="Q215" i="1"/>
  <c r="K215" i="1"/>
  <c r="J215" i="1"/>
  <c r="I215" i="1"/>
  <c r="K214" i="1"/>
  <c r="K216" i="1" s="1"/>
  <c r="I214" i="1"/>
  <c r="Q213" i="1"/>
  <c r="K213" i="1"/>
  <c r="J213" i="1"/>
  <c r="I213" i="1"/>
  <c r="I216" i="1" s="1"/>
  <c r="P207" i="1"/>
  <c r="O207" i="1"/>
  <c r="O220" i="1" s="1"/>
  <c r="N207" i="1"/>
  <c r="N220" i="1" s="1"/>
  <c r="M207" i="1"/>
  <c r="L207" i="1"/>
  <c r="L220" i="1" s="1"/>
  <c r="H207" i="1"/>
  <c r="K206" i="1"/>
  <c r="Q206" i="1" s="1"/>
  <c r="Q207" i="1" s="1"/>
  <c r="I206" i="1"/>
  <c r="I207" i="1" s="1"/>
  <c r="P200" i="1"/>
  <c r="P220" i="1" s="1"/>
  <c r="O200" i="1"/>
  <c r="N200" i="1"/>
  <c r="M200" i="1"/>
  <c r="M220" i="1" s="1"/>
  <c r="L200" i="1"/>
  <c r="K200" i="1"/>
  <c r="I200" i="1"/>
  <c r="H200" i="1"/>
  <c r="K198" i="1"/>
  <c r="Q198" i="1" s="1"/>
  <c r="J198" i="1"/>
  <c r="J200" i="1" s="1"/>
  <c r="I198" i="1"/>
  <c r="Q197" i="1"/>
  <c r="Q200" i="1" s="1"/>
  <c r="K197" i="1"/>
  <c r="P192" i="1"/>
  <c r="O192" i="1"/>
  <c r="N192" i="1"/>
  <c r="M192" i="1"/>
  <c r="L192" i="1"/>
  <c r="H192" i="1"/>
  <c r="K191" i="1"/>
  <c r="Q191" i="1" s="1"/>
  <c r="I191" i="1"/>
  <c r="K190" i="1"/>
  <c r="Q190" i="1" s="1"/>
  <c r="J190" i="1"/>
  <c r="I190" i="1"/>
  <c r="K189" i="1"/>
  <c r="Q189" i="1" s="1"/>
  <c r="I189" i="1"/>
  <c r="K188" i="1"/>
  <c r="Q188" i="1" s="1"/>
  <c r="J188" i="1"/>
  <c r="I188" i="1"/>
  <c r="K187" i="1"/>
  <c r="Q187" i="1" s="1"/>
  <c r="I187" i="1"/>
  <c r="I192" i="1" s="1"/>
  <c r="P182" i="1"/>
  <c r="O182" i="1"/>
  <c r="N182" i="1"/>
  <c r="M182" i="1"/>
  <c r="L182" i="1"/>
  <c r="K182" i="1"/>
  <c r="J182" i="1"/>
  <c r="I182" i="1"/>
  <c r="H182" i="1"/>
  <c r="K181" i="1"/>
  <c r="Q181" i="1" s="1"/>
  <c r="Q182" i="1" s="1"/>
  <c r="P177" i="1"/>
  <c r="O177" i="1"/>
  <c r="N177" i="1"/>
  <c r="M177" i="1"/>
  <c r="L177" i="1"/>
  <c r="H177" i="1"/>
  <c r="H176" i="1"/>
  <c r="K176" i="1" s="1"/>
  <c r="K175" i="1"/>
  <c r="Q175" i="1" s="1"/>
  <c r="J175" i="1"/>
  <c r="J177" i="1" s="1"/>
  <c r="I175" i="1"/>
  <c r="I177" i="1" s="1"/>
  <c r="P169" i="1"/>
  <c r="O169" i="1"/>
  <c r="N169" i="1"/>
  <c r="M169" i="1"/>
  <c r="L169" i="1"/>
  <c r="J169" i="1"/>
  <c r="I169" i="1"/>
  <c r="H168" i="1"/>
  <c r="H169" i="1" s="1"/>
  <c r="P161" i="1"/>
  <c r="O161" i="1"/>
  <c r="N161" i="1"/>
  <c r="M161" i="1"/>
  <c r="L161" i="1"/>
  <c r="J161" i="1"/>
  <c r="I161" i="1"/>
  <c r="H161" i="1"/>
  <c r="K160" i="1"/>
  <c r="K161" i="1" s="1"/>
  <c r="P155" i="1"/>
  <c r="O155" i="1"/>
  <c r="N155" i="1"/>
  <c r="M155" i="1"/>
  <c r="L155" i="1"/>
  <c r="J155" i="1"/>
  <c r="I155" i="1"/>
  <c r="H153" i="1"/>
  <c r="H155" i="1" s="1"/>
  <c r="P148" i="1"/>
  <c r="O148" i="1"/>
  <c r="N148" i="1"/>
  <c r="M148" i="1"/>
  <c r="L148" i="1"/>
  <c r="J148" i="1"/>
  <c r="I148" i="1"/>
  <c r="K147" i="1"/>
  <c r="Q147" i="1" s="1"/>
  <c r="H146" i="1"/>
  <c r="H148" i="1" s="1"/>
  <c r="P140" i="1"/>
  <c r="O140" i="1"/>
  <c r="N140" i="1"/>
  <c r="M140" i="1"/>
  <c r="L140" i="1"/>
  <c r="K140" i="1"/>
  <c r="H140" i="1"/>
  <c r="K139" i="1"/>
  <c r="Q139" i="1" s="1"/>
  <c r="J139" i="1"/>
  <c r="I139" i="1"/>
  <c r="Q138" i="1"/>
  <c r="K138" i="1"/>
  <c r="J138" i="1"/>
  <c r="I138" i="1"/>
  <c r="H138" i="1"/>
  <c r="K137" i="1"/>
  <c r="Q137" i="1" s="1"/>
  <c r="Q140" i="1" s="1"/>
  <c r="I137" i="1"/>
  <c r="I140" i="1" s="1"/>
  <c r="P130" i="1"/>
  <c r="O130" i="1"/>
  <c r="N130" i="1"/>
  <c r="M130" i="1"/>
  <c r="L130" i="1"/>
  <c r="K130" i="1"/>
  <c r="H130" i="1"/>
  <c r="K129" i="1"/>
  <c r="Q129" i="1" s="1"/>
  <c r="J129" i="1"/>
  <c r="I129" i="1"/>
  <c r="Q128" i="1"/>
  <c r="K128" i="1"/>
  <c r="J128" i="1"/>
  <c r="I128" i="1"/>
  <c r="I130" i="1" s="1"/>
  <c r="K127" i="1"/>
  <c r="Q127" i="1" s="1"/>
  <c r="Q126" i="1"/>
  <c r="K126" i="1"/>
  <c r="J126" i="1"/>
  <c r="J130" i="1" s="1"/>
  <c r="I126" i="1"/>
  <c r="P120" i="1"/>
  <c r="O120" i="1"/>
  <c r="N120" i="1"/>
  <c r="M120" i="1"/>
  <c r="L120" i="1"/>
  <c r="H119" i="1"/>
  <c r="L118" i="1"/>
  <c r="H118" i="1"/>
  <c r="K118" i="1" s="1"/>
  <c r="J118" i="1" s="1"/>
  <c r="K117" i="1"/>
  <c r="Q117" i="1" s="1"/>
  <c r="H116" i="1"/>
  <c r="H115" i="1"/>
  <c r="K115" i="1" s="1"/>
  <c r="I114" i="1"/>
  <c r="H114" i="1"/>
  <c r="H120" i="1" s="1"/>
  <c r="Q113" i="1"/>
  <c r="K113" i="1"/>
  <c r="J113" i="1"/>
  <c r="I113" i="1"/>
  <c r="K112" i="1"/>
  <c r="Q112" i="1" s="1"/>
  <c r="J112" i="1"/>
  <c r="I112" i="1"/>
  <c r="Q111" i="1"/>
  <c r="K111" i="1"/>
  <c r="J111" i="1"/>
  <c r="I111" i="1"/>
  <c r="P106" i="1"/>
  <c r="O106" i="1"/>
  <c r="N106" i="1"/>
  <c r="M106" i="1"/>
  <c r="L106" i="1"/>
  <c r="H106" i="1"/>
  <c r="K104" i="1"/>
  <c r="K106" i="1" s="1"/>
  <c r="I104" i="1"/>
  <c r="I106" i="1" s="1"/>
  <c r="P99" i="1"/>
  <c r="O99" i="1"/>
  <c r="N99" i="1"/>
  <c r="M99" i="1"/>
  <c r="L99" i="1"/>
  <c r="K99" i="1"/>
  <c r="J99" i="1"/>
  <c r="I99" i="1"/>
  <c r="H99" i="1"/>
  <c r="Q98" i="1"/>
  <c r="Q99" i="1" s="1"/>
  <c r="K98" i="1"/>
  <c r="P93" i="1"/>
  <c r="O93" i="1"/>
  <c r="N93" i="1"/>
  <c r="M93" i="1"/>
  <c r="L93" i="1"/>
  <c r="J93" i="1"/>
  <c r="I93" i="1"/>
  <c r="H93" i="1"/>
  <c r="Q91" i="1"/>
  <c r="K91" i="1"/>
  <c r="K90" i="1"/>
  <c r="Q90" i="1" s="1"/>
  <c r="Q93" i="1" s="1"/>
  <c r="P84" i="1"/>
  <c r="O84" i="1"/>
  <c r="N84" i="1"/>
  <c r="M84" i="1"/>
  <c r="L84" i="1"/>
  <c r="Q83" i="1"/>
  <c r="K83" i="1"/>
  <c r="H83" i="1"/>
  <c r="K82" i="1"/>
  <c r="Q82" i="1" s="1"/>
  <c r="Q84" i="1" s="1"/>
  <c r="I82" i="1"/>
  <c r="I84" i="1" s="1"/>
  <c r="H82" i="1"/>
  <c r="H84" i="1" s="1"/>
  <c r="P77" i="1"/>
  <c r="O77" i="1"/>
  <c r="N77" i="1"/>
  <c r="M77" i="1"/>
  <c r="L77" i="1"/>
  <c r="K76" i="1"/>
  <c r="Q76" i="1" s="1"/>
  <c r="I76" i="1"/>
  <c r="K75" i="1"/>
  <c r="J75" i="1" s="1"/>
  <c r="H75" i="1"/>
  <c r="H77" i="1" s="1"/>
  <c r="Q74" i="1"/>
  <c r="K74" i="1"/>
  <c r="J74" i="1"/>
  <c r="I74" i="1"/>
  <c r="Q73" i="1"/>
  <c r="K73" i="1"/>
  <c r="J73" i="1" s="1"/>
  <c r="I73" i="1"/>
  <c r="P67" i="1"/>
  <c r="O67" i="1"/>
  <c r="N67" i="1"/>
  <c r="M67" i="1"/>
  <c r="L67" i="1"/>
  <c r="H67" i="1"/>
  <c r="K66" i="1"/>
  <c r="Q66" i="1" s="1"/>
  <c r="I65" i="1"/>
  <c r="H65" i="1"/>
  <c r="K65" i="1" s="1"/>
  <c r="Q64" i="1"/>
  <c r="K64" i="1"/>
  <c r="J64" i="1"/>
  <c r="I64" i="1"/>
  <c r="K63" i="1"/>
  <c r="Q63" i="1" s="1"/>
  <c r="J63" i="1"/>
  <c r="I63" i="1"/>
  <c r="Q62" i="1"/>
  <c r="K62" i="1"/>
  <c r="Q61" i="1"/>
  <c r="K61" i="1"/>
  <c r="J61" i="1" s="1"/>
  <c r="I61" i="1"/>
  <c r="I67" i="1" s="1"/>
  <c r="P56" i="1"/>
  <c r="O56" i="1"/>
  <c r="N56" i="1"/>
  <c r="M56" i="1"/>
  <c r="L56" i="1"/>
  <c r="H56" i="1"/>
  <c r="K55" i="1"/>
  <c r="Q55" i="1" s="1"/>
  <c r="Q54" i="1"/>
  <c r="K54" i="1"/>
  <c r="K53" i="1"/>
  <c r="Q53" i="1" s="1"/>
  <c r="I53" i="1"/>
  <c r="K52" i="1"/>
  <c r="J52" i="1" s="1"/>
  <c r="I52" i="1"/>
  <c r="I56" i="1" s="1"/>
  <c r="P46" i="1"/>
  <c r="O46" i="1"/>
  <c r="N46" i="1"/>
  <c r="M46" i="1"/>
  <c r="L46" i="1"/>
  <c r="Q45" i="1"/>
  <c r="K45" i="1"/>
  <c r="H44" i="1"/>
  <c r="K44" i="1" s="1"/>
  <c r="P40" i="1"/>
  <c r="O40" i="1"/>
  <c r="N40" i="1"/>
  <c r="M40" i="1"/>
  <c r="L40" i="1"/>
  <c r="K40" i="1"/>
  <c r="I40" i="1"/>
  <c r="H40" i="1"/>
  <c r="Q39" i="1"/>
  <c r="K39" i="1"/>
  <c r="J39" i="1" s="1"/>
  <c r="I39" i="1"/>
  <c r="Q38" i="1"/>
  <c r="K38" i="1"/>
  <c r="Q37" i="1"/>
  <c r="K37" i="1"/>
  <c r="J37" i="1"/>
  <c r="I37" i="1"/>
  <c r="K36" i="1"/>
  <c r="Q36" i="1" s="1"/>
  <c r="Q40" i="1" s="1"/>
  <c r="J36" i="1"/>
  <c r="J40" i="1" s="1"/>
  <c r="I36" i="1"/>
  <c r="P32" i="1"/>
  <c r="O32" i="1"/>
  <c r="N32" i="1"/>
  <c r="M32" i="1"/>
  <c r="L32" i="1"/>
  <c r="H32" i="1"/>
  <c r="K31" i="1"/>
  <c r="J31" i="1" s="1"/>
  <c r="H31" i="1"/>
  <c r="I31" i="1" s="1"/>
  <c r="Q30" i="1"/>
  <c r="K30" i="1"/>
  <c r="K32" i="1" s="1"/>
  <c r="J30" i="1"/>
  <c r="I30" i="1"/>
  <c r="P25" i="1"/>
  <c r="O25" i="1"/>
  <c r="N25" i="1"/>
  <c r="M25" i="1"/>
  <c r="L25" i="1"/>
  <c r="H25" i="1"/>
  <c r="Q24" i="1"/>
  <c r="K24" i="1"/>
  <c r="J24" i="1"/>
  <c r="I24" i="1"/>
  <c r="K23" i="1"/>
  <c r="Q23" i="1" s="1"/>
  <c r="Q25" i="1" s="1"/>
  <c r="I23" i="1"/>
  <c r="C21" i="1"/>
  <c r="C28" i="1" s="1"/>
  <c r="C34" i="1" s="1"/>
  <c r="C42" i="1" s="1"/>
  <c r="C50" i="1" s="1"/>
  <c r="C59" i="1" s="1"/>
  <c r="C71" i="1" s="1"/>
  <c r="C80" i="1" s="1"/>
  <c r="C88" i="1" s="1"/>
  <c r="C96" i="1" s="1"/>
  <c r="C102" i="1" s="1"/>
  <c r="C109" i="1" s="1"/>
  <c r="C124" i="1" s="1"/>
  <c r="C135" i="1" s="1"/>
  <c r="P16" i="1"/>
  <c r="O16" i="1"/>
  <c r="N16" i="1"/>
  <c r="M16" i="1"/>
  <c r="L16" i="1"/>
  <c r="H16" i="1"/>
  <c r="K15" i="1"/>
  <c r="Q15" i="1" s="1"/>
  <c r="J15" i="1"/>
  <c r="I15" i="1"/>
  <c r="Q14" i="1"/>
  <c r="K14" i="1"/>
  <c r="J14" i="1"/>
  <c r="I14" i="1"/>
  <c r="K13" i="1"/>
  <c r="Q13" i="1" s="1"/>
  <c r="J13" i="1"/>
  <c r="I13" i="1"/>
  <c r="Q12" i="1"/>
  <c r="K12" i="1"/>
  <c r="J12" i="1"/>
  <c r="I12" i="1"/>
  <c r="K11" i="1"/>
  <c r="Q11" i="1" s="1"/>
  <c r="J11" i="1"/>
  <c r="I11" i="1"/>
  <c r="Q10" i="1"/>
  <c r="K10" i="1"/>
  <c r="J10" i="1"/>
  <c r="I10" i="1"/>
  <c r="H10" i="1"/>
  <c r="K9" i="1"/>
  <c r="Q9" i="1" s="1"/>
  <c r="I9" i="1"/>
  <c r="K8" i="1"/>
  <c r="Q8" i="1" s="1"/>
  <c r="J8" i="1"/>
  <c r="I8" i="1"/>
  <c r="K7" i="1"/>
  <c r="K16" i="1" s="1"/>
  <c r="I7" i="1"/>
  <c r="C158" i="1" l="1"/>
  <c r="C144" i="1"/>
  <c r="I120" i="1"/>
  <c r="Q77" i="1"/>
  <c r="Q130" i="1"/>
  <c r="Q192" i="1"/>
  <c r="Q67" i="1"/>
  <c r="K46" i="1"/>
  <c r="J44" i="1"/>
  <c r="J46" i="1" s="1"/>
  <c r="J115" i="1"/>
  <c r="Q115" i="1"/>
  <c r="Q65" i="1"/>
  <c r="J65" i="1"/>
  <c r="J67" i="1" s="1"/>
  <c r="I77" i="1"/>
  <c r="Q44" i="1"/>
  <c r="Q46" i="1" s="1"/>
  <c r="J23" i="1"/>
  <c r="K25" i="1"/>
  <c r="Q31" i="1"/>
  <c r="Q32" i="1" s="1"/>
  <c r="Q52" i="1"/>
  <c r="Q56" i="1" s="1"/>
  <c r="Q75" i="1"/>
  <c r="K77" i="1"/>
  <c r="J104" i="1"/>
  <c r="J106" i="1" s="1"/>
  <c r="I115" i="1"/>
  <c r="J117" i="1"/>
  <c r="Q118" i="1"/>
  <c r="Q160" i="1"/>
  <c r="Q161" i="1" s="1"/>
  <c r="Q176" i="1"/>
  <c r="Q177" i="1" s="1"/>
  <c r="K192" i="1"/>
  <c r="K207" i="1"/>
  <c r="J7" i="1"/>
  <c r="J9" i="1"/>
  <c r="H46" i="1"/>
  <c r="H220" i="1" s="1"/>
  <c r="J53" i="1"/>
  <c r="J56" i="1" s="1"/>
  <c r="J76" i="1"/>
  <c r="J77" i="1" s="1"/>
  <c r="J82" i="1"/>
  <c r="J84" i="1" s="1"/>
  <c r="K93" i="1"/>
  <c r="Q104" i="1"/>
  <c r="Q106" i="1" s="1"/>
  <c r="J137" i="1"/>
  <c r="J140" i="1" s="1"/>
  <c r="K146" i="1"/>
  <c r="K148" i="1" s="1"/>
  <c r="K153" i="1"/>
  <c r="K155" i="1" s="1"/>
  <c r="J187" i="1"/>
  <c r="J189" i="1"/>
  <c r="J191" i="1"/>
  <c r="J206" i="1"/>
  <c r="J207" i="1" s="1"/>
  <c r="K84" i="1"/>
  <c r="K119" i="1"/>
  <c r="J119" i="1" s="1"/>
  <c r="Q146" i="1"/>
  <c r="Q148" i="1" s="1"/>
  <c r="Q153" i="1"/>
  <c r="Q155" i="1" s="1"/>
  <c r="Q7" i="1"/>
  <c r="Q16" i="1" s="1"/>
  <c r="K56" i="1"/>
  <c r="K67" i="1"/>
  <c r="I118" i="1"/>
  <c r="K177" i="1"/>
  <c r="I44" i="1"/>
  <c r="I46" i="1" s="1"/>
  <c r="I220" i="1" s="1"/>
  <c r="I75" i="1"/>
  <c r="K114" i="1"/>
  <c r="K168" i="1"/>
  <c r="K169" i="1" s="1"/>
  <c r="J214" i="1"/>
  <c r="J216" i="1" s="1"/>
  <c r="K116" i="1"/>
  <c r="J116" i="1" s="1"/>
  <c r="Q214" i="1"/>
  <c r="Q216" i="1" s="1"/>
  <c r="Q119" i="1" l="1"/>
  <c r="Q114" i="1"/>
  <c r="J114" i="1"/>
  <c r="J120" i="1" s="1"/>
  <c r="J192" i="1"/>
  <c r="J220" i="1" s="1"/>
  <c r="K120" i="1"/>
  <c r="K220" i="1"/>
  <c r="Q168" i="1"/>
  <c r="Q169" i="1" s="1"/>
  <c r="Q116" i="1"/>
  <c r="C166" i="1"/>
  <c r="C173" i="1" s="1"/>
  <c r="C151" i="1"/>
  <c r="C179" i="1" l="1"/>
  <c r="C185" i="1"/>
  <c r="C195" i="1" s="1"/>
  <c r="Q120" i="1"/>
  <c r="Q220" i="1" s="1"/>
  <c r="C211" i="1" l="1"/>
  <c r="C204" i="1"/>
</calcChain>
</file>

<file path=xl/sharedStrings.xml><?xml version="1.0" encoding="utf-8"?>
<sst xmlns="http://schemas.openxmlformats.org/spreadsheetml/2006/main" count="610" uniqueCount="240">
  <si>
    <t>H. Ayuntamiento Constitucional de Cuautla, Jalisco</t>
  </si>
  <si>
    <t>Hacienda Municipal</t>
  </si>
  <si>
    <t>NOMINA DE SUELDOS</t>
  </si>
  <si>
    <t xml:space="preserve">SALA DE REGIDORES </t>
  </si>
  <si>
    <t>PERIODO DEL 1 AL 15 DE AGOSTO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</si>
  <si>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</si>
  <si>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</si>
  <si>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</si>
  <si>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</si>
  <si>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</si>
  <si>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</si>
  <si>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</si>
  <si>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</si>
  <si>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</si>
  <si>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</si>
  <si>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</si>
  <si>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</si>
  <si>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</si>
  <si>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</si>
  <si>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</si>
  <si>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</si>
  <si>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</si>
  <si>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</si>
  <si>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</si>
  <si>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</si>
  <si>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</si>
  <si>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</si>
  <si>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</si>
  <si>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</si>
  <si>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 xml:space="preserve">  </t>
  </si>
  <si>
    <t xml:space="preserve">PRESIDENCIA </t>
  </si>
  <si>
    <t>CT1002827</t>
  </si>
  <si>
    <t>JUAN MANUEL ESTRELLA JIMENEZ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</si>
  <si>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</si>
  <si>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</si>
  <si>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</si>
  <si>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</si>
  <si>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</si>
  <si>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</si>
  <si>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</si>
  <si>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</si>
  <si>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SECRETARIO GENERAL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</si>
  <si>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</si>
  <si>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</si>
  <si>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</si>
  <si>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</si>
  <si>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</si>
  <si>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</si>
  <si>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</si>
  <si>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</si>
  <si>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</si>
  <si>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</si>
  <si>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</si>
  <si>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</si>
  <si>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</si>
  <si>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</si>
  <si>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</si>
  <si>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</si>
  <si>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</si>
  <si>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</si>
  <si>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</si>
  <si>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</si>
  <si>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</si>
  <si>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</si>
  <si>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</si>
  <si>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</si>
  <si>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</si>
  <si>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</si>
  <si>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</si>
  <si>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</si>
  <si>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</si>
  <si>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</si>
  <si>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</si>
  <si>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</si>
  <si>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</si>
  <si>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</si>
  <si>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</si>
  <si>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</si>
  <si>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</si>
  <si>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</si>
  <si>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</si>
  <si>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JOSE TOMAS GARCIA ACOSTA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</si>
  <si>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</si>
  <si>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</si>
  <si>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</si>
  <si>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</si>
  <si>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</si>
  <si>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</si>
  <si>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 xml:space="preserve">REYNA JACKELINE DIAZ LEPE </t>
  </si>
  <si>
    <t>MAESTRA CHILACAYOTE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</si>
  <si>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</si>
  <si>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</si>
  <si>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</si>
  <si>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</si>
  <si>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</si>
  <si>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</si>
  <si>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</si>
  <si>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</si>
  <si>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</si>
  <si>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</si>
  <si>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</si>
  <si>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</si>
  <si>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</si>
  <si>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</si>
  <si>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</si>
  <si>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</si>
  <si>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</si>
  <si>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</si>
  <si>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</si>
  <si>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</si>
  <si>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</si>
  <si>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</si>
  <si>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</si>
  <si>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</si>
  <si>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</si>
  <si>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</si>
  <si>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</si>
  <si>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</si>
  <si>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</si>
  <si>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</si>
  <si>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</si>
  <si>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</si>
  <si>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</si>
  <si>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</si>
  <si>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</si>
  <si>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</si>
  <si>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</si>
  <si>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</si>
  <si>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</si>
  <si>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</si>
  <si>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</si>
  <si>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</si>
  <si>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</si>
  <si>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</si>
  <si>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</si>
  <si>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CT1001903</t>
  </si>
  <si>
    <t>JUAN PADILLA DE LA CRUZ</t>
  </si>
  <si>
    <t>ASEO DE U. DEP.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</si>
  <si>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</si>
  <si>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</si>
  <si>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</si>
  <si>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</si>
  <si>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</si>
  <si>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</si>
  <si>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</si>
  <si>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</si>
  <si>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</si>
  <si>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</si>
  <si>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</si>
  <si>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</si>
  <si>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</si>
  <si>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</si>
  <si>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</si>
  <si>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</si>
  <si>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</si>
  <si>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</si>
  <si>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</si>
  <si>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</si>
  <si>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</si>
  <si>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</si>
  <si>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</si>
  <si>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</si>
  <si>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</si>
  <si>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</si>
  <si>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</si>
  <si>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</si>
  <si>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</si>
  <si>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</si>
  <si>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</si>
  <si>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</si>
  <si>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</si>
  <si>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</si>
  <si>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</si>
  <si>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</si>
  <si>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</si>
  <si>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</si>
  <si>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</si>
  <si>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</si>
  <si>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</si>
  <si>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</si>
  <si>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</si>
  <si>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</si>
  <si>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</si>
  <si>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</si>
  <si>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</si>
  <si>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</si>
  <si>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</si>
  <si>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</si>
  <si>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</si>
  <si>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</si>
  <si>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</si>
  <si>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</si>
  <si>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</si>
  <si>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</si>
  <si>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</si>
  <si>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</si>
  <si>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</si>
  <si>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</si>
  <si>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</si>
  <si>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</si>
  <si>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</si>
  <si>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</si>
  <si>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</si>
  <si>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</si>
  <si>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</si>
  <si>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</si>
  <si>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</si>
  <si>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</si>
  <si>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CT1000392</t>
  </si>
  <si>
    <t>JOSE TORRES DIAZ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</si>
  <si>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</si>
  <si>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</si>
  <si>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</si>
  <si>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</si>
  <si>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</si>
  <si>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</si>
  <si>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</si>
  <si>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</si>
  <si>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</si>
  <si>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</si>
  <si>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</si>
  <si>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</si>
  <si>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</si>
  <si>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</si>
  <si>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</si>
  <si>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</si>
  <si>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</si>
  <si>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</si>
  <si>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</si>
  <si>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</si>
  <si>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</si>
  <si>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</si>
  <si>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</si>
  <si>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</si>
  <si>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</si>
  <si>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</si>
  <si>
    <t>ING. LUIS VARGAS RANGEL</t>
  </si>
  <si>
    <t>L.C.P. ANA PATRICIA VACA PEREZ</t>
  </si>
  <si>
    <t>PRESIDENTE MUNICIPAL</t>
  </si>
  <si>
    <t>ENCARGADA DE HACIENDA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</si>
</sst>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6" fillId="0" borderId="0" xfId="2" applyFont="1" applyAlignment="1">
      <alignment horizontal="center"/>
    </xf>
    <xf numFmtId="0" fontId="8" fillId="0" borderId="1" xfId="2" applyFont="1" applyBorder="1"/>
    <xf numFmtId="0" fontId="8" fillId="0" borderId="1" xfId="2" quotePrefix="1" applyFont="1" applyBorder="1"/>
    <xf numFmtId="0" fontId="8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1" fillId="0" borderId="0" xfId="0" applyFont="1"/>
    <xf numFmtId="0" fontId="8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0" xfId="4" applyFont="1" applyFill="1" applyBorder="1"/>
    <xf numFmtId="0" fontId="0" fillId="0" borderId="3" xfId="0" applyBorder="1"/>
    <xf numFmtId="0" fontId="8" fillId="0" borderId="2" xfId="0" applyFont="1" applyBorder="1"/>
    <xf numFmtId="0" fontId="8" fillId="0" borderId="2" xfId="2" applyFont="1" applyBorder="1"/>
    <xf numFmtId="0" fontId="8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8" fillId="0" borderId="4" xfId="2" applyFont="1" applyBorder="1"/>
    <xf numFmtId="164" fontId="8" fillId="0" borderId="5" xfId="2" applyNumberFormat="1" applyFont="1" applyBorder="1"/>
    <xf numFmtId="164" fontId="8" fillId="0" borderId="5" xfId="2" applyNumberFormat="1" applyFont="1" applyBorder="1" applyAlignment="1">
      <alignment wrapText="1"/>
    </xf>
    <xf numFmtId="164" fontId="8" fillId="0" borderId="0" xfId="2" applyNumberFormat="1" applyFont="1"/>
    <xf numFmtId="164" fontId="8" fillId="0" borderId="0" xfId="2" applyNumberFormat="1" applyFont="1" applyAlignment="1">
      <alignment wrapText="1"/>
    </xf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6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13" fillId="0" borderId="0" xfId="0" applyFont="1"/>
    <xf numFmtId="0" fontId="8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8" fontId="0" fillId="0" borderId="0" xfId="1" applyNumberFormat="1" applyFont="1"/>
    <xf numFmtId="44" fontId="12" fillId="0" borderId="2" xfId="7" applyFont="1" applyFill="1" applyBorder="1"/>
    <xf numFmtId="44" fontId="12" fillId="0" borderId="2" xfId="7" applyFont="1" applyFill="1" applyBorder="1" applyAlignment="1">
      <alignment wrapText="1"/>
    </xf>
    <xf numFmtId="44" fontId="12" fillId="0" borderId="2" xfId="8" applyFont="1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4" xfId="5" applyFont="1" applyBorder="1"/>
    <xf numFmtId="44" fontId="8" fillId="0" borderId="5" xfId="6" applyFont="1" applyFill="1" applyBorder="1"/>
    <xf numFmtId="44" fontId="8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9" quotePrefix="1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7" fillId="0" borderId="2" xfId="0" applyFont="1" applyBorder="1"/>
    <xf numFmtId="0" fontId="7" fillId="0" borderId="2" xfId="9" applyFont="1" applyBorder="1" applyAlignment="1">
      <alignment horizontal="left" vertical="center" wrapText="1"/>
    </xf>
    <xf numFmtId="0" fontId="12" fillId="0" borderId="2" xfId="9" applyFont="1" applyBorder="1" applyAlignment="1">
      <alignment horizontal="center"/>
    </xf>
    <xf numFmtId="44" fontId="12" fillId="0" borderId="2" xfId="8" applyFont="1" applyFill="1" applyBorder="1" applyAlignment="1">
      <alignment wrapText="1"/>
    </xf>
    <xf numFmtId="44" fontId="12" fillId="0" borderId="6" xfId="8" applyFont="1" applyFill="1" applyBorder="1"/>
    <xf numFmtId="0" fontId="7" fillId="0" borderId="2" xfId="9" applyFont="1" applyBorder="1"/>
    <xf numFmtId="0" fontId="8" fillId="0" borderId="0" xfId="9" applyFont="1"/>
    <xf numFmtId="0" fontId="7" fillId="0" borderId="0" xfId="9" applyFont="1" applyAlignment="1">
      <alignment horizontal="left" vertical="center" wrapText="1"/>
    </xf>
    <xf numFmtId="0" fontId="8" fillId="0" borderId="0" xfId="9" applyFont="1" applyAlignment="1">
      <alignment horizontal="center"/>
    </xf>
    <xf numFmtId="0" fontId="8" fillId="0" borderId="4" xfId="9" applyFont="1" applyBorder="1"/>
    <xf numFmtId="44" fontId="8" fillId="0" borderId="5" xfId="8" applyFont="1" applyFill="1" applyBorder="1"/>
    <xf numFmtId="44" fontId="8" fillId="0" borderId="5" xfId="8" applyFont="1" applyFill="1" applyBorder="1" applyAlignment="1">
      <alignment wrapText="1"/>
    </xf>
    <xf numFmtId="44" fontId="8" fillId="0" borderId="7" xfId="8" applyFont="1" applyFill="1" applyBorder="1"/>
    <xf numFmtId="0" fontId="6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0" xfId="10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11" applyFont="1" applyFill="1" applyBorder="1"/>
    <xf numFmtId="44" fontId="12" fillId="0" borderId="0" xfId="11" applyFont="1" applyFill="1" applyBorder="1" applyAlignment="1">
      <alignment wrapText="1"/>
    </xf>
    <xf numFmtId="0" fontId="8" fillId="0" borderId="2" xfId="12" applyFont="1" applyBorder="1"/>
    <xf numFmtId="0" fontId="12" fillId="0" borderId="2" xfId="10" applyFont="1" applyBorder="1"/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12" fillId="0" borderId="2" xfId="14" applyFont="1" applyFill="1" applyBorder="1"/>
    <xf numFmtId="0" fontId="8" fillId="0" borderId="2" xfId="10" applyFont="1" applyBorder="1" applyAlignment="1">
      <alignment horizontal="left"/>
    </xf>
    <xf numFmtId="0" fontId="8" fillId="0" borderId="2" xfId="15" applyFont="1" applyBorder="1" applyAlignment="1">
      <alignment horizontal="left"/>
    </xf>
    <xf numFmtId="0" fontId="7" fillId="0" borderId="2" xfId="16" applyFont="1" applyBorder="1"/>
    <xf numFmtId="0" fontId="7" fillId="0" borderId="2" xfId="15" applyFont="1" applyBorder="1" applyAlignment="1">
      <alignment horizontal="left" vertical="center" wrapText="1"/>
    </xf>
    <xf numFmtId="0" fontId="12" fillId="0" borderId="2" xfId="15" applyFont="1" applyBorder="1" applyAlignment="1">
      <alignment horizontal="center"/>
    </xf>
    <xf numFmtId="0" fontId="8" fillId="0" borderId="0" xfId="10" applyFont="1"/>
    <xf numFmtId="0" fontId="7" fillId="0" borderId="0" xfId="10" applyFont="1" applyAlignment="1">
      <alignment horizontal="left" vertical="center" wrapText="1"/>
    </xf>
    <xf numFmtId="0" fontId="8" fillId="0" borderId="0" xfId="10" applyFont="1" applyAlignment="1">
      <alignment horizontal="center"/>
    </xf>
    <xf numFmtId="0" fontId="8" fillId="0" borderId="4" xfId="10" applyFont="1" applyBorder="1"/>
    <xf numFmtId="44" fontId="8" fillId="0" borderId="5" xfId="11" applyFont="1" applyFill="1" applyBorder="1" applyAlignment="1">
      <alignment horizontal="right"/>
    </xf>
    <xf numFmtId="0" fontId="6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7" applyFont="1" applyFill="1" applyBorder="1"/>
    <xf numFmtId="44" fontId="12" fillId="0" borderId="0" xfId="17" applyFont="1" applyFill="1" applyBorder="1" applyAlignment="1">
      <alignment wrapText="1"/>
    </xf>
    <xf numFmtId="0" fontId="7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8" applyFont="1" applyFill="1" applyBorder="1"/>
    <xf numFmtId="44" fontId="12" fillId="0" borderId="2" xfId="18" applyFont="1" applyFill="1" applyBorder="1" applyAlignment="1">
      <alignment wrapText="1"/>
    </xf>
    <xf numFmtId="0" fontId="8" fillId="0" borderId="2" xfId="19" applyFont="1" applyBorder="1"/>
    <xf numFmtId="44" fontId="12" fillId="0" borderId="2" xfId="17" applyFont="1" applyFill="1" applyBorder="1"/>
    <xf numFmtId="0" fontId="8" fillId="0" borderId="0" xfId="12" applyFont="1"/>
    <xf numFmtId="0" fontId="7" fillId="0" borderId="0" xfId="12" applyFont="1" applyAlignment="1">
      <alignment horizontal="left" vertical="center" wrapText="1"/>
    </xf>
    <xf numFmtId="0" fontId="8" fillId="0" borderId="0" xfId="12" applyFont="1" applyAlignment="1">
      <alignment horizontal="center"/>
    </xf>
    <xf numFmtId="0" fontId="8" fillId="0" borderId="4" xfId="12" applyFont="1" applyBorder="1"/>
    <xf numFmtId="44" fontId="8" fillId="0" borderId="5" xfId="17" applyFont="1" applyFill="1" applyBorder="1"/>
    <xf numFmtId="44" fontId="8" fillId="0" borderId="0" xfId="17" applyFont="1" applyFill="1" applyBorder="1"/>
    <xf numFmtId="44" fontId="8" fillId="0" borderId="0" xfId="17" applyFont="1" applyFill="1" applyBorder="1" applyAlignment="1">
      <alignment wrapText="1"/>
    </xf>
    <xf numFmtId="0" fontId="6" fillId="0" borderId="0" xfId="20" applyFont="1"/>
    <xf numFmtId="0" fontId="3" fillId="0" borderId="0" xfId="20"/>
    <xf numFmtId="0" fontId="7" fillId="0" borderId="0" xfId="20" applyFont="1" applyAlignment="1">
      <alignment horizontal="left" vertical="center" wrapText="1"/>
    </xf>
    <xf numFmtId="0" fontId="3" fillId="0" borderId="0" xfId="20" applyAlignment="1">
      <alignment horizontal="center"/>
    </xf>
    <xf numFmtId="0" fontId="3" fillId="0" borderId="0" xfId="20" applyAlignment="1">
      <alignment wrapText="1"/>
    </xf>
    <xf numFmtId="0" fontId="6" fillId="0" borderId="0" xfId="20" applyFont="1" applyAlignment="1">
      <alignment horizontal="center"/>
    </xf>
    <xf numFmtId="0" fontId="12" fillId="0" borderId="0" xfId="20" applyFont="1" applyAlignment="1">
      <alignment horizontal="center"/>
    </xf>
    <xf numFmtId="0" fontId="12" fillId="0" borderId="0" xfId="20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8" fillId="0" borderId="2" xfId="20" applyFont="1" applyBorder="1"/>
    <xf numFmtId="0" fontId="7" fillId="0" borderId="2" xfId="20" applyFont="1" applyBorder="1"/>
    <xf numFmtId="0" fontId="7" fillId="0" borderId="2" xfId="20" applyFont="1" applyBorder="1" applyAlignment="1">
      <alignment horizontal="left" vertical="center" wrapText="1"/>
    </xf>
    <xf numFmtId="0" fontId="12" fillId="0" borderId="2" xfId="20" applyFont="1" applyBorder="1" applyAlignment="1">
      <alignment horizontal="center"/>
    </xf>
    <xf numFmtId="0" fontId="7" fillId="0" borderId="2" xfId="20" applyFont="1" applyBorder="1" applyAlignment="1">
      <alignment horizontal="left" vertical="center"/>
    </xf>
    <xf numFmtId="0" fontId="8" fillId="0" borderId="0" xfId="20" applyFont="1"/>
    <xf numFmtId="0" fontId="8" fillId="0" borderId="0" xfId="20" applyFont="1" applyAlignment="1">
      <alignment horizontal="center"/>
    </xf>
    <xf numFmtId="0" fontId="8" fillId="0" borderId="4" xfId="20" applyFont="1" applyBorder="1"/>
    <xf numFmtId="44" fontId="8" fillId="0" borderId="8" xfId="13" applyFont="1" applyFill="1" applyBorder="1"/>
    <xf numFmtId="44" fontId="8" fillId="0" borderId="0" xfId="13" applyFont="1" applyFill="1" applyBorder="1"/>
    <xf numFmtId="44" fontId="8" fillId="0" borderId="0" xfId="13" applyFont="1" applyFill="1" applyBorder="1" applyAlignment="1">
      <alignment wrapText="1"/>
    </xf>
    <xf numFmtId="0" fontId="6" fillId="0" borderId="0" xfId="16" applyFont="1" applyAlignment="1">
      <alignment horizontal="center"/>
    </xf>
    <xf numFmtId="0" fontId="12" fillId="0" borderId="0" xfId="16" applyFont="1" applyAlignment="1">
      <alignment horizontal="center"/>
    </xf>
    <xf numFmtId="0" fontId="12" fillId="0" borderId="0" xfId="16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8" fillId="2" borderId="2" xfId="2" applyFont="1" applyFill="1" applyBorder="1" applyAlignment="1">
      <alignment horizontal="center" vertical="center" wrapText="1"/>
    </xf>
    <xf numFmtId="0" fontId="8" fillId="0" borderId="2" xfId="16" applyFont="1" applyBorder="1"/>
    <xf numFmtId="0" fontId="7" fillId="0" borderId="2" xfId="15" applyFont="1" applyBorder="1"/>
    <xf numFmtId="0" fontId="7" fillId="0" borderId="2" xfId="16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2" xfId="16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0" fontId="8" fillId="0" borderId="2" xfId="16" applyFont="1" applyBorder="1" applyAlignment="1">
      <alignment vertical="center"/>
    </xf>
    <xf numFmtId="0" fontId="8" fillId="4" borderId="2" xfId="16" applyFont="1" applyFill="1" applyBorder="1" applyAlignment="1">
      <alignment horizontal="left"/>
    </xf>
    <xf numFmtId="0" fontId="7" fillId="4" borderId="2" xfId="16" applyFont="1" applyFill="1" applyBorder="1"/>
    <xf numFmtId="0" fontId="7" fillId="4" borderId="2" xfId="16" applyFont="1" applyFill="1" applyBorder="1" applyAlignment="1">
      <alignment horizontal="left" vertical="center" wrapText="1"/>
    </xf>
    <xf numFmtId="0" fontId="8" fillId="0" borderId="0" xfId="16" applyFont="1"/>
    <xf numFmtId="0" fontId="7" fillId="0" borderId="0" xfId="16" applyFont="1" applyAlignment="1">
      <alignment horizontal="left" vertical="center" wrapText="1"/>
    </xf>
    <xf numFmtId="0" fontId="8" fillId="0" borderId="0" xfId="16" applyFont="1" applyAlignment="1">
      <alignment horizontal="center"/>
    </xf>
    <xf numFmtId="0" fontId="8" fillId="0" borderId="9" xfId="16" applyFont="1" applyBorder="1"/>
    <xf numFmtId="44" fontId="8" fillId="0" borderId="10" xfId="21" applyFont="1" applyFill="1" applyBorder="1" applyAlignment="1">
      <alignment horizontal="center"/>
    </xf>
    <xf numFmtId="44" fontId="8" fillId="0" borderId="0" xfId="21" applyFont="1" applyFill="1" applyBorder="1" applyAlignment="1">
      <alignment horizontal="center"/>
    </xf>
    <xf numFmtId="44" fontId="8" fillId="0" borderId="0" xfId="21" applyFont="1" applyFill="1" applyBorder="1" applyAlignment="1">
      <alignment horizont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6" fillId="0" borderId="0" xfId="22" applyFont="1" applyAlignment="1">
      <alignment horizontal="center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7" applyFont="1" applyFill="1" applyBorder="1"/>
    <xf numFmtId="44" fontId="12" fillId="0" borderId="0" xfId="7" applyFont="1" applyFill="1" applyBorder="1" applyAlignment="1">
      <alignment wrapText="1"/>
    </xf>
    <xf numFmtId="0" fontId="8" fillId="0" borderId="2" xfId="22" applyFont="1" applyBorder="1" applyAlignment="1">
      <alignment horizontal="left"/>
    </xf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8" fillId="0" borderId="2" xfId="22" applyFont="1" applyBorder="1"/>
    <xf numFmtId="0" fontId="8" fillId="0" borderId="0" xfId="22" applyFont="1" applyAlignment="1">
      <alignment horizontal="center"/>
    </xf>
    <xf numFmtId="0" fontId="8" fillId="0" borderId="4" xfId="22" applyFont="1" applyBorder="1"/>
    <xf numFmtId="44" fontId="8" fillId="0" borderId="5" xfId="7" applyFont="1" applyFill="1" applyBorder="1"/>
    <xf numFmtId="0" fontId="6" fillId="0" borderId="0" xfId="15" applyFont="1" applyAlignment="1">
      <alignment horizontal="center"/>
    </xf>
    <xf numFmtId="0" fontId="12" fillId="0" borderId="0" xfId="15" applyFont="1" applyAlignment="1">
      <alignment horizontal="center"/>
    </xf>
    <xf numFmtId="0" fontId="12" fillId="0" borderId="0" xfId="15" applyFont="1"/>
    <xf numFmtId="44" fontId="12" fillId="0" borderId="0" xfId="18" applyFont="1" applyFill="1" applyBorder="1"/>
    <xf numFmtId="44" fontId="12" fillId="0" borderId="0" xfId="18" applyFont="1" applyFill="1" applyBorder="1" applyAlignment="1">
      <alignment wrapText="1"/>
    </xf>
    <xf numFmtId="0" fontId="8" fillId="0" borderId="2" xfId="15" applyFont="1" applyBorder="1"/>
    <xf numFmtId="44" fontId="12" fillId="4" borderId="2" xfId="3" applyFont="1" applyFill="1" applyBorder="1"/>
    <xf numFmtId="0" fontId="8" fillId="0" borderId="0" xfId="15" applyFont="1"/>
    <xf numFmtId="0" fontId="7" fillId="0" borderId="0" xfId="15" applyFont="1" applyAlignment="1">
      <alignment horizontal="left" vertical="center" wrapText="1"/>
    </xf>
    <xf numFmtId="0" fontId="8" fillId="0" borderId="0" xfId="15" applyFont="1" applyAlignment="1">
      <alignment horizontal="center"/>
    </xf>
    <xf numFmtId="0" fontId="8" fillId="0" borderId="4" xfId="15" applyFont="1" applyBorder="1"/>
    <xf numFmtId="44" fontId="8" fillId="0" borderId="5" xfId="18" applyFont="1" applyFill="1" applyBorder="1"/>
    <xf numFmtId="44" fontId="0" fillId="0" borderId="0" xfId="0" applyNumberFormat="1"/>
    <xf numFmtId="0" fontId="6" fillId="0" borderId="0" xfId="19" applyFont="1"/>
    <xf numFmtId="0" fontId="3" fillId="0" borderId="0" xfId="19"/>
    <xf numFmtId="0" fontId="7" fillId="0" borderId="0" xfId="19" applyFont="1" applyAlignment="1">
      <alignment horizontal="left" vertical="center" wrapText="1"/>
    </xf>
    <xf numFmtId="0" fontId="3" fillId="0" borderId="0" xfId="19" applyAlignment="1">
      <alignment horizontal="center"/>
    </xf>
    <xf numFmtId="0" fontId="3" fillId="0" borderId="0" xfId="19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14" applyFont="1" applyFill="1"/>
    <xf numFmtId="44" fontId="12" fillId="0" borderId="0" xfId="14" applyFont="1" applyFill="1" applyAlignment="1">
      <alignment wrapText="1"/>
    </xf>
    <xf numFmtId="0" fontId="8" fillId="0" borderId="2" xfId="19" applyFont="1" applyBorder="1" applyAlignment="1">
      <alignment horizontal="left" vertical="center"/>
    </xf>
    <xf numFmtId="0" fontId="12" fillId="0" borderId="2" xfId="19" applyFont="1" applyBorder="1" applyAlignment="1">
      <alignment horizontal="left" vertical="center"/>
    </xf>
    <xf numFmtId="0" fontId="7" fillId="0" borderId="2" xfId="19" applyFont="1" applyBorder="1" applyAlignment="1">
      <alignment horizontal="left" vertical="center" wrapText="1"/>
    </xf>
    <xf numFmtId="0" fontId="12" fillId="0" borderId="2" xfId="19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5" fillId="0" borderId="2" xfId="0" applyFont="1" applyBorder="1"/>
    <xf numFmtId="0" fontId="12" fillId="0" borderId="2" xfId="19" applyFont="1" applyBorder="1" applyAlignment="1">
      <alignment horizontal="center"/>
    </xf>
    <xf numFmtId="0" fontId="12" fillId="0" borderId="2" xfId="19" applyFont="1" applyBorder="1"/>
    <xf numFmtId="0" fontId="8" fillId="0" borderId="0" xfId="19" applyFont="1"/>
    <xf numFmtId="0" fontId="8" fillId="0" borderId="11" xfId="19" applyFont="1" applyBorder="1" applyAlignment="1">
      <alignment horizontal="center"/>
    </xf>
    <xf numFmtId="0" fontId="8" fillId="0" borderId="4" xfId="19" applyFont="1" applyBorder="1"/>
    <xf numFmtId="44" fontId="8" fillId="0" borderId="5" xfId="14" applyFont="1" applyFill="1" applyBorder="1"/>
    <xf numFmtId="44" fontId="8" fillId="0" borderId="5" xfId="14" applyFont="1" applyFill="1" applyBorder="1" applyAlignment="1">
      <alignment wrapText="1"/>
    </xf>
    <xf numFmtId="0" fontId="8" fillId="0" borderId="0" xfId="19" applyFont="1" applyAlignment="1">
      <alignment horizontal="center"/>
    </xf>
    <xf numFmtId="44" fontId="8" fillId="0" borderId="0" xfId="14" applyFont="1" applyFill="1" applyBorder="1"/>
    <xf numFmtId="44" fontId="8" fillId="0" borderId="0" xfId="14" applyFont="1" applyFill="1" applyBorder="1" applyAlignment="1">
      <alignment wrapText="1"/>
    </xf>
    <xf numFmtId="0" fontId="0" fillId="0" borderId="2" xfId="0" applyBorder="1"/>
    <xf numFmtId="0" fontId="12" fillId="0" borderId="0" xfId="23" applyFont="1" applyAlignment="1">
      <alignment horizontal="center"/>
    </xf>
    <xf numFmtId="0" fontId="12" fillId="0" borderId="0" xfId="23" applyFont="1"/>
    <xf numFmtId="44" fontId="12" fillId="0" borderId="0" xfId="24" applyFont="1" applyFill="1" applyBorder="1"/>
    <xf numFmtId="44" fontId="12" fillId="0" borderId="0" xfId="24" applyFont="1" applyFill="1" applyBorder="1" applyAlignment="1">
      <alignment wrapText="1"/>
    </xf>
    <xf numFmtId="0" fontId="8" fillId="0" borderId="2" xfId="23" applyFont="1" applyBorder="1" applyAlignment="1">
      <alignment horizontal="left"/>
    </xf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2" fillId="0" borderId="2" xfId="23" applyFont="1" applyBorder="1" applyAlignment="1">
      <alignment horizontal="center"/>
    </xf>
    <xf numFmtId="0" fontId="7" fillId="0" borderId="2" xfId="23" quotePrefix="1" applyFont="1" applyBorder="1" applyAlignment="1">
      <alignment horizontal="left" vertical="center" wrapText="1"/>
    </xf>
    <xf numFmtId="0" fontId="8" fillId="0" borderId="0" xfId="23" applyFont="1"/>
    <xf numFmtId="0" fontId="7" fillId="0" borderId="0" xfId="23" applyFont="1" applyAlignment="1">
      <alignment horizontal="left" vertical="center" wrapText="1"/>
    </xf>
    <xf numFmtId="0" fontId="8" fillId="0" borderId="0" xfId="23" applyFont="1" applyAlignment="1">
      <alignment horizontal="center"/>
    </xf>
    <xf numFmtId="0" fontId="8" fillId="0" borderId="4" xfId="23" applyFont="1" applyBorder="1"/>
    <xf numFmtId="44" fontId="8" fillId="0" borderId="5" xfId="24" applyFont="1" applyFill="1" applyBorder="1"/>
    <xf numFmtId="44" fontId="8" fillId="0" borderId="5" xfId="24" applyFont="1" applyFill="1" applyBorder="1" applyAlignment="1">
      <alignment wrapText="1"/>
    </xf>
    <xf numFmtId="0" fontId="6" fillId="0" borderId="0" xfId="25" applyFont="1" applyAlignment="1">
      <alignment horizontal="center"/>
    </xf>
    <xf numFmtId="0" fontId="8" fillId="0" borderId="0" xfId="2" quotePrefix="1" applyFont="1"/>
    <xf numFmtId="0" fontId="12" fillId="0" borderId="0" xfId="25" applyFont="1" applyAlignment="1">
      <alignment horizontal="center"/>
    </xf>
    <xf numFmtId="0" fontId="12" fillId="0" borderId="0" xfId="25" applyFont="1"/>
    <xf numFmtId="44" fontId="12" fillId="0" borderId="0" xfId="26" applyFont="1" applyFill="1"/>
    <xf numFmtId="44" fontId="12" fillId="0" borderId="0" xfId="26" applyFont="1" applyFill="1" applyAlignment="1">
      <alignment wrapText="1"/>
    </xf>
    <xf numFmtId="0" fontId="8" fillId="3" borderId="2" xfId="25" applyFont="1" applyFill="1" applyBorder="1" applyAlignment="1">
      <alignment horizontal="center" vertical="center"/>
    </xf>
    <xf numFmtId="0" fontId="9" fillId="3" borderId="2" xfId="25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 wrapText="1" shrinkToFit="1"/>
    </xf>
    <xf numFmtId="0" fontId="8" fillId="0" borderId="2" xfId="25" applyFont="1" applyBorder="1" applyAlignment="1">
      <alignment vertical="center"/>
    </xf>
    <xf numFmtId="0" fontId="12" fillId="0" borderId="2" xfId="25" applyFont="1" applyBorder="1" applyAlignment="1">
      <alignment vertical="center"/>
    </xf>
    <xf numFmtId="0" fontId="7" fillId="0" borderId="2" xfId="25" applyFont="1" applyBorder="1" applyAlignment="1">
      <alignment horizontal="left" vertical="center" wrapText="1"/>
    </xf>
    <xf numFmtId="44" fontId="12" fillId="0" borderId="2" xfId="27" applyFont="1" applyFill="1" applyBorder="1" applyAlignment="1">
      <alignment vertical="center"/>
    </xf>
    <xf numFmtId="44" fontId="12" fillId="0" borderId="2" xfId="27" applyFont="1" applyFill="1" applyBorder="1" applyAlignment="1">
      <alignment vertical="center" wrapText="1"/>
    </xf>
    <xf numFmtId="165" fontId="12" fillId="0" borderId="2" xfId="27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7" fillId="0" borderId="2" xfId="25" applyFont="1" applyBorder="1"/>
    <xf numFmtId="0" fontId="12" fillId="0" borderId="2" xfId="25" applyFont="1" applyBorder="1" applyAlignment="1">
      <alignment horizontal="center"/>
    </xf>
    <xf numFmtId="0" fontId="8" fillId="0" borderId="2" xfId="25" applyFont="1" applyBorder="1" applyAlignment="1">
      <alignment horizontal="left"/>
    </xf>
    <xf numFmtId="44" fontId="12" fillId="0" borderId="2" xfId="26" applyFont="1" applyFill="1" applyBorder="1"/>
    <xf numFmtId="44" fontId="12" fillId="0" borderId="2" xfId="26" applyFont="1" applyFill="1" applyBorder="1" applyAlignment="1">
      <alignment wrapText="1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44" fontId="12" fillId="5" borderId="2" xfId="3" applyFont="1" applyFill="1" applyBorder="1"/>
    <xf numFmtId="0" fontId="8" fillId="0" borderId="2" xfId="28" applyFont="1" applyBorder="1"/>
    <xf numFmtId="0" fontId="7" fillId="0" borderId="0" xfId="25" applyFont="1" applyAlignment="1">
      <alignment horizontal="left" vertical="center" wrapText="1"/>
    </xf>
    <xf numFmtId="0" fontId="8" fillId="0" borderId="0" xfId="25" applyFont="1" applyAlignment="1">
      <alignment horizontal="center"/>
    </xf>
    <xf numFmtId="0" fontId="8" fillId="0" borderId="4" xfId="25" applyFont="1" applyBorder="1"/>
    <xf numFmtId="44" fontId="8" fillId="0" borderId="5" xfId="26" applyFont="1" applyFill="1" applyBorder="1"/>
    <xf numFmtId="0" fontId="6" fillId="0" borderId="0" xfId="29" applyFont="1" applyAlignment="1">
      <alignment horizontal="center"/>
    </xf>
    <xf numFmtId="0" fontId="12" fillId="0" borderId="0" xfId="29" applyFont="1" applyAlignment="1">
      <alignment horizontal="center"/>
    </xf>
    <xf numFmtId="0" fontId="12" fillId="0" borderId="0" xfId="29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0" fillId="4" borderId="0" xfId="0" applyFill="1"/>
    <xf numFmtId="0" fontId="8" fillId="0" borderId="2" xfId="29" applyFont="1" applyBorder="1"/>
    <xf numFmtId="0" fontId="7" fillId="0" borderId="2" xfId="29" applyFont="1" applyBorder="1"/>
    <xf numFmtId="0" fontId="7" fillId="0" borderId="2" xfId="29" applyFont="1" applyBorder="1" applyAlignment="1">
      <alignment horizontal="left" vertical="center" wrapText="1"/>
    </xf>
    <xf numFmtId="44" fontId="12" fillId="0" borderId="2" xfId="30" applyFont="1" applyFill="1" applyBorder="1"/>
    <xf numFmtId="49" fontId="0" fillId="4" borderId="0" xfId="0" applyNumberFormat="1" applyFill="1" applyAlignment="1">
      <alignment horizontal="left"/>
    </xf>
    <xf numFmtId="0" fontId="17" fillId="0" borderId="0" xfId="0" applyFont="1"/>
    <xf numFmtId="44" fontId="12" fillId="4" borderId="2" xfId="30" applyFont="1" applyFill="1" applyBorder="1"/>
    <xf numFmtId="44" fontId="12" fillId="0" borderId="2" xfId="30" applyFont="1" applyFill="1" applyBorder="1" applyAlignment="1">
      <alignment wrapText="1"/>
    </xf>
    <xf numFmtId="0" fontId="8" fillId="0" borderId="0" xfId="29" applyFont="1"/>
    <xf numFmtId="0" fontId="7" fillId="0" borderId="0" xfId="29" applyFont="1"/>
    <xf numFmtId="0" fontId="7" fillId="0" borderId="0" xfId="29" applyFont="1" applyAlignment="1">
      <alignment horizontal="left" vertical="center" wrapText="1"/>
    </xf>
    <xf numFmtId="0" fontId="8" fillId="0" borderId="0" xfId="29" applyFont="1" applyAlignment="1">
      <alignment horizontal="center"/>
    </xf>
    <xf numFmtId="0" fontId="8" fillId="0" borderId="4" xfId="31" applyFont="1" applyBorder="1"/>
    <xf numFmtId="44" fontId="8" fillId="0" borderId="5" xfId="30" applyFont="1" applyFill="1" applyBorder="1"/>
    <xf numFmtId="0" fontId="8" fillId="0" borderId="0" xfId="31" applyFont="1"/>
    <xf numFmtId="44" fontId="8" fillId="0" borderId="0" xfId="30" applyFont="1" applyFill="1" applyBorder="1"/>
    <xf numFmtId="44" fontId="8" fillId="0" borderId="0" xfId="30" applyFont="1" applyFill="1" applyBorder="1" applyAlignment="1">
      <alignment wrapText="1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32" applyFont="1" applyFill="1" applyBorder="1"/>
    <xf numFmtId="44" fontId="12" fillId="0" borderId="0" xfId="32" applyFont="1" applyFill="1" applyBorder="1" applyAlignment="1">
      <alignment wrapText="1"/>
    </xf>
    <xf numFmtId="0" fontId="12" fillId="0" borderId="2" xfId="0" applyFont="1" applyBorder="1"/>
    <xf numFmtId="44" fontId="1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28" applyFont="1"/>
    <xf numFmtId="0" fontId="7" fillId="0" borderId="0" xfId="28" applyFont="1" applyAlignment="1">
      <alignment horizontal="left" vertical="center" wrapText="1"/>
    </xf>
    <xf numFmtId="0" fontId="8" fillId="0" borderId="0" xfId="28" applyFont="1" applyAlignment="1">
      <alignment horizontal="center"/>
    </xf>
    <xf numFmtId="44" fontId="8" fillId="0" borderId="5" xfId="32" applyFont="1" applyFill="1" applyBorder="1"/>
    <xf numFmtId="44" fontId="8" fillId="0" borderId="0" xfId="32" applyFont="1" applyFill="1" applyBorder="1"/>
    <xf numFmtId="44" fontId="8" fillId="0" borderId="0" xfId="32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/>
    <xf numFmtId="44" fontId="12" fillId="0" borderId="6" xfId="3" applyFont="1" applyFill="1" applyBorder="1"/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6" xfId="0" applyFill="1" applyBorder="1"/>
    <xf numFmtId="0" fontId="0" fillId="0" borderId="0" xfId="0" applyAlignment="1">
      <alignment horizontal="left" vertical="center" wrapText="1"/>
    </xf>
    <xf numFmtId="44" fontId="8" fillId="0" borderId="2" xfId="7" applyFont="1" applyFill="1" applyBorder="1"/>
    <xf numFmtId="44" fontId="8" fillId="0" borderId="2" xfId="7" applyFont="1" applyFill="1" applyBorder="1" applyAlignment="1">
      <alignment wrapText="1"/>
    </xf>
    <xf numFmtId="0" fontId="6" fillId="0" borderId="0" xfId="0" applyFont="1"/>
    <xf numFmtId="44" fontId="12" fillId="0" borderId="2" xfId="11" applyFont="1" applyFill="1" applyBorder="1"/>
    <xf numFmtId="44" fontId="12" fillId="0" borderId="2" xfId="11" applyFont="1" applyFill="1" applyBorder="1" applyAlignment="1">
      <alignment wrapText="1"/>
    </xf>
    <xf numFmtId="44" fontId="12" fillId="0" borderId="6" xfId="7" applyFont="1" applyFill="1" applyBorder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44" fontId="12" fillId="0" borderId="2" xfId="33" applyFont="1" applyFill="1" applyBorder="1" applyAlignment="1">
      <alignment wrapText="1"/>
    </xf>
    <xf numFmtId="44" fontId="12" fillId="0" borderId="2" xfId="33" applyFont="1" applyFill="1" applyBorder="1"/>
    <xf numFmtId="0" fontId="8" fillId="0" borderId="2" xfId="25" applyFont="1" applyBorder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4" fontId="12" fillId="0" borderId="0" xfId="6" applyFont="1" applyFill="1" applyBorder="1" applyAlignment="1">
      <alignment wrapText="1"/>
    </xf>
    <xf numFmtId="44" fontId="12" fillId="0" borderId="0" xfId="3" applyFont="1" applyFill="1" applyBorder="1"/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8" fillId="0" borderId="5" xfId="7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2" fillId="0" borderId="18" xfId="0" applyNumberFormat="1" applyFont="1" applyBorder="1"/>
    <xf numFmtId="0" fontId="2" fillId="0" borderId="1" xfId="0" applyFont="1" applyBorder="1"/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44" fontId="12" fillId="0" borderId="0" xfId="26" applyFont="1" applyFill="1" applyBorder="1"/>
    <xf numFmtId="44" fontId="12" fillId="0" borderId="0" xfId="33" applyFont="1" applyFill="1" applyBorder="1"/>
    <xf numFmtId="44" fontId="12" fillId="0" borderId="0" xfId="30" applyFont="1" applyFill="1" applyBorder="1"/>
  </cellXfs>
  <cellStyles count="34">
    <cellStyle name="Millares 2" xfId="4" xr:uid="{055E8592-99B2-4320-97F9-CE8DCAD09DC9}"/>
    <cellStyle name="Moneda" xfId="1" builtinId="4"/>
    <cellStyle name="Moneda 10" xfId="7" xr:uid="{AA6B0B28-5FA3-4D68-BB7C-80C1C6FA15DF}"/>
    <cellStyle name="Moneda 11" xfId="13" xr:uid="{D17FBFA3-C459-49D4-8939-EFBCEFF07160}"/>
    <cellStyle name="Moneda 12" xfId="18" xr:uid="{C05B8413-9CB1-42E2-85A1-BE3F065C2AE5}"/>
    <cellStyle name="Moneda 13" xfId="14" xr:uid="{8A997CCA-908C-4541-BB82-E9977C559052}"/>
    <cellStyle name="Moneda 14" xfId="24" xr:uid="{7D2561B5-773F-43D6-9272-A8360F99390A}"/>
    <cellStyle name="Moneda 15" xfId="26" xr:uid="{F3BCBF31-7833-4653-8749-69B5E0B81EA7}"/>
    <cellStyle name="Moneda 16" xfId="33" xr:uid="{E5E449D0-0EB4-4DA2-A10D-CC5331697A5E}"/>
    <cellStyle name="Moneda 17" xfId="30" xr:uid="{8981F1D7-9C32-4528-AE16-C2EAD1A0A701}"/>
    <cellStyle name="Moneda 18" xfId="32" xr:uid="{C7E1AEE2-8F4D-4339-9E54-3E8E2A1E482A}"/>
    <cellStyle name="Moneda 19" xfId="27" xr:uid="{542903B9-436F-49DB-9120-1E270CD518B1}"/>
    <cellStyle name="Moneda 2" xfId="3" xr:uid="{766B249D-DD2E-4D6F-8FD9-3EB5E76F0E9F}"/>
    <cellStyle name="Moneda 4" xfId="6" xr:uid="{CD16CDDC-4449-4688-984E-73EF6BD6ECF7}"/>
    <cellStyle name="Moneda 5" xfId="8" xr:uid="{65468C2D-E341-4671-BCF3-F76C9AD2D0D5}"/>
    <cellStyle name="Moneda 6" xfId="11" xr:uid="{975D2703-F275-497A-A049-40CECF81D6D7}"/>
    <cellStyle name="Moneda 8" xfId="17" xr:uid="{19BD4F91-C425-4521-9D2B-74E881AC5E2F}"/>
    <cellStyle name="Moneda 9" xfId="21" xr:uid="{9FCDBFEB-F1A3-4773-98C5-8275CE057A52}"/>
    <cellStyle name="Normal" xfId="0" builtinId="0"/>
    <cellStyle name="Normal 10" xfId="22" xr:uid="{BBD7CF0C-45E4-44E9-80EB-B177B5A5F010}"/>
    <cellStyle name="Normal 11" xfId="20" xr:uid="{0DB8AA75-D78D-46F8-B371-E20671125D73}"/>
    <cellStyle name="Normal 12" xfId="15" xr:uid="{3E43380C-E317-4961-BAD9-91EE4E3AC982}"/>
    <cellStyle name="Normal 13" xfId="19" xr:uid="{9632270C-793F-4E8C-994B-41DE0C91C58E}"/>
    <cellStyle name="Normal 14" xfId="23" xr:uid="{91818EE2-90BF-4421-8CC8-7E5C6D5DA5B2}"/>
    <cellStyle name="Normal 15" xfId="25" xr:uid="{1FB73FDE-60C6-4631-95FA-E02A73E9369C}"/>
    <cellStyle name="Normal 16" xfId="31" xr:uid="{9C934E0D-A103-45B8-87E7-20AAD5D5A95B}"/>
    <cellStyle name="Normal 17" xfId="29" xr:uid="{3B3C852A-C09A-4B72-B553-0E9130DA6B67}"/>
    <cellStyle name="Normal 18" xfId="28" xr:uid="{C587ED30-A142-4A64-B073-393EDCB8E770}"/>
    <cellStyle name="Normal 2" xfId="2" xr:uid="{E4A75275-685F-4562-9BD6-BCFEA55FB73A}"/>
    <cellStyle name="Normal 4" xfId="5" xr:uid="{35ED741D-6DE2-4D2D-9778-06C2DB4F41D9}"/>
    <cellStyle name="Normal 5" xfId="9" xr:uid="{0710C72C-9267-4ABA-9691-E83D1EDAD0F0}"/>
    <cellStyle name="Normal 6" xfId="10" xr:uid="{9873A9B1-8BBB-44A5-A0DA-0123D82F985D}"/>
    <cellStyle name="Normal 8" xfId="12" xr:uid="{416952FA-F1E8-4864-8224-96E333E4E33A}"/>
    <cellStyle name="Normal 9" xfId="16" xr:uid="{5D416114-A447-4338-92C8-F0CA79D31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35B2-90E6-430D-801B-DDC81A1744A7}">
  <dimension ref="A1:S238"/>
  <sheetViews>
    <sheetView tabSelected="1" topLeftCell="B67" zoomScaleNormal="100" zoomScaleSheetLayoutView="100" workbookViewId="0">
      <selection activeCell="A84" sqref="A84:R88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65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66" customWidth="1"/>
    <col min="12" max="12" width="12" style="66" customWidth="1"/>
    <col min="13" max="13" width="12.7109375" customWidth="1"/>
    <col min="14" max="14" width="10.85546875" style="66" customWidth="1"/>
    <col min="15" max="15" width="11.42578125" hidden="1" customWidth="1"/>
    <col min="16" max="16" width="12.5703125" customWidth="1"/>
    <col min="17" max="17" width="13" customWidth="1"/>
    <col min="18" max="18" width="11.42578125" style="2"/>
  </cols>
  <sheetData>
    <row r="1" spans="1:19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</row>
    <row r="4" spans="1:19" ht="25.5" customHeight="1" x14ac:dyDescent="0.25"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8.75" customHeight="1" x14ac:dyDescent="0.25">
      <c r="C5" s="10" t="s">
        <v>4</v>
      </c>
      <c r="D5" s="11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</row>
    <row r="6" spans="1:19" ht="22.5" x14ac:dyDescent="0.25">
      <c r="C6" s="12" t="s">
        <v>5</v>
      </c>
      <c r="D6" s="12" t="s">
        <v>6</v>
      </c>
      <c r="E6" s="13" t="s">
        <v>7</v>
      </c>
      <c r="F6" s="12" t="s">
        <v>8</v>
      </c>
      <c r="G6" s="12" t="s">
        <v>9</v>
      </c>
      <c r="H6" s="12" t="s">
        <v>10</v>
      </c>
      <c r="I6" s="12"/>
      <c r="J6" s="12"/>
      <c r="K6" s="14" t="s">
        <v>11</v>
      </c>
      <c r="L6" s="15" t="s">
        <v>12</v>
      </c>
      <c r="M6" s="12" t="s">
        <v>13</v>
      </c>
      <c r="N6" s="16" t="s">
        <v>14</v>
      </c>
      <c r="O6" s="17" t="s">
        <v>15</v>
      </c>
      <c r="P6" s="17" t="s">
        <v>16</v>
      </c>
      <c r="Q6" s="18" t="s">
        <v>17</v>
      </c>
    </row>
    <row r="7" spans="1:19" ht="26.25" customHeight="1" x14ac:dyDescent="0.25">
      <c r="A7" s="19"/>
      <c r="B7" s="20"/>
      <c r="C7" s="21" t="s">
        <v>18</v>
      </c>
      <c r="D7" s="22"/>
      <c r="E7" s="23" t="s">
        <v>19</v>
      </c>
      <c r="F7" s="24">
        <v>111</v>
      </c>
      <c r="G7" s="24">
        <v>15</v>
      </c>
      <c r="H7" s="25">
        <v>2501.5700000000002</v>
      </c>
      <c r="I7" s="25">
        <f>H7*2</f>
        <v>5003.1400000000003</v>
      </c>
      <c r="J7" s="25">
        <f>(K7*24)*9</f>
        <v>27016.956000000006</v>
      </c>
      <c r="K7" s="26">
        <f t="shared" ref="K7:K15" si="0">H7*0.05</f>
        <v>125.07850000000002</v>
      </c>
      <c r="L7" s="26"/>
      <c r="M7" s="25">
        <v>0</v>
      </c>
      <c r="N7" s="26">
        <v>14.45</v>
      </c>
      <c r="O7" s="25">
        <v>0</v>
      </c>
      <c r="P7" s="25"/>
      <c r="Q7" s="25">
        <f>H7+K7-M7+N7-O7-P7</f>
        <v>2641.0985000000001</v>
      </c>
    </row>
    <row r="8" spans="1:19" ht="26.25" customHeight="1" x14ac:dyDescent="0.25">
      <c r="A8" s="19"/>
      <c r="B8" s="20"/>
      <c r="C8" s="21" t="s">
        <v>20</v>
      </c>
      <c r="D8" s="22"/>
      <c r="E8" s="23" t="s">
        <v>19</v>
      </c>
      <c r="F8" s="24">
        <v>111</v>
      </c>
      <c r="G8" s="24">
        <v>15</v>
      </c>
      <c r="H8" s="25">
        <v>2501.5700000000002</v>
      </c>
      <c r="I8" s="25">
        <f t="shared" ref="I8:I15" si="1">H8*2</f>
        <v>5003.1400000000003</v>
      </c>
      <c r="J8" s="25">
        <f t="shared" ref="J8:J15" si="2">(K8*24)*9</f>
        <v>27016.956000000006</v>
      </c>
      <c r="K8" s="26">
        <f t="shared" si="0"/>
        <v>125.07850000000002</v>
      </c>
      <c r="L8" s="26"/>
      <c r="M8" s="25">
        <v>0</v>
      </c>
      <c r="N8" s="26">
        <v>14.45</v>
      </c>
      <c r="O8" s="25">
        <v>0</v>
      </c>
      <c r="P8" s="25"/>
      <c r="Q8" s="25">
        <f t="shared" ref="Q8:Q15" si="3">H8+K8-M8+N8-O8-P8</f>
        <v>2641.0985000000001</v>
      </c>
    </row>
    <row r="9" spans="1:19" ht="26.25" customHeight="1" x14ac:dyDescent="0.25">
      <c r="A9" s="19"/>
      <c r="B9" s="20"/>
      <c r="C9" s="21" t="s">
        <v>21</v>
      </c>
      <c r="D9" s="22"/>
      <c r="E9" s="23" t="s">
        <v>19</v>
      </c>
      <c r="F9" s="24">
        <v>111</v>
      </c>
      <c r="G9" s="24">
        <v>15</v>
      </c>
      <c r="H9" s="25">
        <v>2501.5700000000002</v>
      </c>
      <c r="I9" s="25">
        <f t="shared" si="1"/>
        <v>5003.1400000000003</v>
      </c>
      <c r="J9" s="25">
        <f t="shared" si="2"/>
        <v>27016.956000000006</v>
      </c>
      <c r="K9" s="26">
        <f t="shared" si="0"/>
        <v>125.07850000000002</v>
      </c>
      <c r="L9" s="26"/>
      <c r="M9" s="25">
        <v>0</v>
      </c>
      <c r="N9" s="26">
        <v>14.45</v>
      </c>
      <c r="O9" s="25">
        <v>0</v>
      </c>
      <c r="P9" s="25"/>
      <c r="Q9" s="25">
        <f t="shared" si="3"/>
        <v>2641.0985000000001</v>
      </c>
      <c r="R9" s="27"/>
    </row>
    <row r="10" spans="1:19" ht="26.25" customHeight="1" x14ac:dyDescent="0.25">
      <c r="A10" s="19"/>
      <c r="B10" s="20"/>
      <c r="C10" s="21" t="s">
        <v>22</v>
      </c>
      <c r="D10" s="22"/>
      <c r="E10" s="23" t="s">
        <v>19</v>
      </c>
      <c r="F10" s="24">
        <v>111</v>
      </c>
      <c r="G10" s="24">
        <v>15</v>
      </c>
      <c r="H10" s="25">
        <f>2501.57/15*G10</f>
        <v>2501.5700000000002</v>
      </c>
      <c r="I10" s="25">
        <f t="shared" si="1"/>
        <v>5003.1400000000003</v>
      </c>
      <c r="J10" s="25">
        <f t="shared" si="2"/>
        <v>27016.956000000006</v>
      </c>
      <c r="K10" s="26">
        <f t="shared" si="0"/>
        <v>125.07850000000002</v>
      </c>
      <c r="L10" s="26"/>
      <c r="M10" s="25">
        <v>0</v>
      </c>
      <c r="N10" s="26">
        <v>14.45</v>
      </c>
      <c r="O10" s="25">
        <v>0</v>
      </c>
      <c r="P10" s="25"/>
      <c r="Q10" s="25">
        <f t="shared" si="3"/>
        <v>2641.0985000000001</v>
      </c>
    </row>
    <row r="11" spans="1:19" ht="26.25" customHeight="1" x14ac:dyDescent="0.25">
      <c r="A11" s="19"/>
      <c r="B11" s="20"/>
      <c r="C11" s="21" t="s">
        <v>23</v>
      </c>
      <c r="D11" s="22"/>
      <c r="E11" s="23" t="s">
        <v>19</v>
      </c>
      <c r="F11" s="24">
        <v>111</v>
      </c>
      <c r="G11" s="24">
        <v>15</v>
      </c>
      <c r="H11" s="25">
        <v>2501.5700000000002</v>
      </c>
      <c r="I11" s="25">
        <f t="shared" si="1"/>
        <v>5003.1400000000003</v>
      </c>
      <c r="J11" s="25">
        <f t="shared" si="2"/>
        <v>27016.956000000006</v>
      </c>
      <c r="K11" s="26">
        <f t="shared" si="0"/>
        <v>125.07850000000002</v>
      </c>
      <c r="L11" s="26"/>
      <c r="M11" s="25">
        <v>0</v>
      </c>
      <c r="N11" s="26">
        <v>14.45</v>
      </c>
      <c r="O11" s="25">
        <v>0</v>
      </c>
      <c r="P11" s="25"/>
      <c r="Q11" s="25">
        <f t="shared" si="3"/>
        <v>2641.0985000000001</v>
      </c>
    </row>
    <row r="12" spans="1:19" ht="26.25" customHeight="1" x14ac:dyDescent="0.25">
      <c r="A12" s="19"/>
      <c r="B12" s="20"/>
      <c r="C12" s="21" t="s">
        <v>24</v>
      </c>
      <c r="D12" s="22"/>
      <c r="E12" s="23" t="s">
        <v>19</v>
      </c>
      <c r="F12" s="24">
        <v>111</v>
      </c>
      <c r="G12" s="24">
        <v>15</v>
      </c>
      <c r="H12" s="25">
        <v>2501.5700000000002</v>
      </c>
      <c r="I12" s="25">
        <f t="shared" si="1"/>
        <v>5003.1400000000003</v>
      </c>
      <c r="J12" s="25">
        <f t="shared" si="2"/>
        <v>27016.956000000006</v>
      </c>
      <c r="K12" s="26">
        <f t="shared" si="0"/>
        <v>125.07850000000002</v>
      </c>
      <c r="L12" s="26"/>
      <c r="M12" s="25">
        <v>0</v>
      </c>
      <c r="N12" s="26">
        <v>14.45</v>
      </c>
      <c r="O12" s="25">
        <v>0</v>
      </c>
      <c r="P12" s="25"/>
      <c r="Q12" s="25">
        <f t="shared" si="3"/>
        <v>2641.0985000000001</v>
      </c>
    </row>
    <row r="13" spans="1:19" ht="26.25" customHeight="1" x14ac:dyDescent="0.25">
      <c r="A13" s="28"/>
      <c r="C13" s="29" t="s">
        <v>25</v>
      </c>
      <c r="D13" s="22"/>
      <c r="E13" s="23" t="s">
        <v>19</v>
      </c>
      <c r="F13" s="24">
        <v>111</v>
      </c>
      <c r="G13" s="24">
        <v>15</v>
      </c>
      <c r="H13" s="25">
        <v>2501.5700000000002</v>
      </c>
      <c r="I13" s="25">
        <f t="shared" si="1"/>
        <v>5003.1400000000003</v>
      </c>
      <c r="J13" s="25">
        <f t="shared" si="2"/>
        <v>27016.956000000006</v>
      </c>
      <c r="K13" s="26">
        <f t="shared" si="0"/>
        <v>125.07850000000002</v>
      </c>
      <c r="L13" s="26"/>
      <c r="M13" s="25">
        <v>0</v>
      </c>
      <c r="N13" s="26">
        <v>14.45</v>
      </c>
      <c r="O13" s="25">
        <v>0</v>
      </c>
      <c r="P13" s="25"/>
      <c r="Q13" s="25">
        <f t="shared" si="3"/>
        <v>2641.0985000000001</v>
      </c>
    </row>
    <row r="14" spans="1:19" ht="26.25" customHeight="1" x14ac:dyDescent="0.25">
      <c r="A14" s="19"/>
      <c r="B14" s="20"/>
      <c r="C14" s="30" t="s">
        <v>26</v>
      </c>
      <c r="D14" s="22"/>
      <c r="E14" s="23" t="s">
        <v>19</v>
      </c>
      <c r="F14" s="24">
        <v>111</v>
      </c>
      <c r="G14" s="24">
        <v>15</v>
      </c>
      <c r="H14" s="25">
        <v>2501.5700000000002</v>
      </c>
      <c r="I14" s="25">
        <f t="shared" si="1"/>
        <v>5003.1400000000003</v>
      </c>
      <c r="J14" s="25">
        <f t="shared" si="2"/>
        <v>27016.956000000006</v>
      </c>
      <c r="K14" s="26">
        <f t="shared" si="0"/>
        <v>125.07850000000002</v>
      </c>
      <c r="L14" s="26"/>
      <c r="M14" s="25">
        <v>0</v>
      </c>
      <c r="N14" s="26">
        <v>14.45</v>
      </c>
      <c r="O14" s="25">
        <v>0</v>
      </c>
      <c r="P14" s="25"/>
      <c r="Q14" s="25">
        <f t="shared" si="3"/>
        <v>2641.0985000000001</v>
      </c>
    </row>
    <row r="15" spans="1:19" ht="26.25" customHeight="1" x14ac:dyDescent="0.25">
      <c r="A15" s="19"/>
      <c r="B15" s="20"/>
      <c r="C15" s="30" t="s">
        <v>27</v>
      </c>
      <c r="D15" s="22"/>
      <c r="E15" s="23" t="s">
        <v>19</v>
      </c>
      <c r="F15" s="24">
        <v>111</v>
      </c>
      <c r="G15" s="24">
        <v>15</v>
      </c>
      <c r="H15" s="25">
        <v>2501.5700000000002</v>
      </c>
      <c r="I15" s="25">
        <f t="shared" si="1"/>
        <v>5003.1400000000003</v>
      </c>
      <c r="J15" s="25">
        <f t="shared" si="2"/>
        <v>27016.956000000006</v>
      </c>
      <c r="K15" s="26">
        <f t="shared" si="0"/>
        <v>125.07850000000002</v>
      </c>
      <c r="L15" s="26"/>
      <c r="M15" s="25">
        <v>0</v>
      </c>
      <c r="N15" s="26">
        <v>14.45</v>
      </c>
      <c r="O15" s="25">
        <v>0</v>
      </c>
      <c r="P15" s="25"/>
      <c r="Q15" s="25">
        <f t="shared" si="3"/>
        <v>2641.0985000000001</v>
      </c>
    </row>
    <row r="16" spans="1:19" s="2" customFormat="1" ht="15.75" thickBot="1" x14ac:dyDescent="0.3">
      <c r="A16"/>
      <c r="B16"/>
      <c r="C16" s="31"/>
      <c r="D16" s="32"/>
      <c r="E16" s="6"/>
      <c r="F16" s="33"/>
      <c r="G16" s="34" t="s">
        <v>28</v>
      </c>
      <c r="H16" s="35">
        <f>SUM(H7:H15)</f>
        <v>22514.13</v>
      </c>
      <c r="I16" s="35"/>
      <c r="J16" s="35"/>
      <c r="K16" s="36">
        <f t="shared" ref="K16:Q16" si="4">SUM(K7:K15)</f>
        <v>1125.7065000000005</v>
      </c>
      <c r="L16" s="36">
        <f t="shared" si="4"/>
        <v>0</v>
      </c>
      <c r="M16" s="35">
        <f t="shared" si="4"/>
        <v>0</v>
      </c>
      <c r="N16" s="36">
        <f t="shared" si="4"/>
        <v>130.05000000000001</v>
      </c>
      <c r="O16" s="35">
        <f t="shared" si="4"/>
        <v>0</v>
      </c>
      <c r="P16" s="36">
        <f t="shared" si="4"/>
        <v>0</v>
      </c>
      <c r="Q16" s="35">
        <f t="shared" si="4"/>
        <v>23769.886500000001</v>
      </c>
      <c r="S16"/>
    </row>
    <row r="17" spans="1:19" s="2" customFormat="1" ht="14.25" customHeight="1" x14ac:dyDescent="0.25">
      <c r="A17"/>
      <c r="B17"/>
      <c r="C17" s="31"/>
      <c r="D17" s="32"/>
      <c r="E17" s="6"/>
      <c r="F17" s="33"/>
      <c r="G17" s="31"/>
      <c r="H17" s="37"/>
      <c r="I17" s="37"/>
      <c r="J17" s="37"/>
      <c r="K17" s="38"/>
      <c r="L17" s="38"/>
      <c r="M17" s="37"/>
      <c r="N17" s="38"/>
      <c r="O17" s="37"/>
      <c r="P17" s="37"/>
      <c r="Q17" s="37"/>
      <c r="S17"/>
    </row>
    <row r="18" spans="1:19" s="2" customFormat="1" ht="14.25" customHeight="1" x14ac:dyDescent="0.25">
      <c r="A18"/>
      <c r="B18"/>
      <c r="C18" s="31"/>
      <c r="D18" s="32"/>
      <c r="E18" s="6"/>
      <c r="F18" s="33"/>
      <c r="G18" s="31"/>
      <c r="H18" s="37"/>
      <c r="I18" s="37"/>
      <c r="J18" s="37"/>
      <c r="K18" s="38"/>
      <c r="L18" s="38"/>
      <c r="M18" s="37"/>
      <c r="N18" s="38"/>
      <c r="O18" s="37"/>
      <c r="P18" s="37"/>
      <c r="Q18" s="37"/>
      <c r="S18"/>
    </row>
    <row r="19" spans="1:19" s="2" customFormat="1" ht="15.75" x14ac:dyDescent="0.25">
      <c r="A19"/>
      <c r="B19"/>
      <c r="C19" s="39" t="s">
        <v>2</v>
      </c>
      <c r="D19" s="40" t="s">
        <v>29</v>
      </c>
      <c r="E19" s="41"/>
      <c r="F19" s="42"/>
      <c r="G19" s="40"/>
      <c r="H19" s="40"/>
      <c r="I19" s="40"/>
      <c r="J19" s="40"/>
      <c r="K19" s="43"/>
      <c r="L19" s="43"/>
      <c r="M19" s="40"/>
      <c r="N19" s="43"/>
      <c r="O19" s="40"/>
      <c r="P19" s="40"/>
      <c r="Q19" s="40"/>
      <c r="S19"/>
    </row>
    <row r="20" spans="1:19" s="2" customFormat="1" ht="12.75" customHeight="1" x14ac:dyDescent="0.25">
      <c r="A20"/>
      <c r="B20"/>
      <c r="C20" s="44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S20"/>
    </row>
    <row r="21" spans="1:19" s="2" customFormat="1" x14ac:dyDescent="0.25">
      <c r="A21"/>
      <c r="B21"/>
      <c r="C21" s="10" t="str">
        <f>C5</f>
        <v>PERIODO DEL 1 AL 15 DE AGOSTO 2021</v>
      </c>
      <c r="D21" s="11"/>
      <c r="E21" s="6"/>
      <c r="F21" s="45"/>
      <c r="G21" s="46"/>
      <c r="H21" s="46"/>
      <c r="I21" s="46"/>
      <c r="J21" s="46"/>
      <c r="K21" s="47"/>
      <c r="L21" s="47"/>
      <c r="M21" s="46"/>
      <c r="N21" s="47"/>
      <c r="O21" s="46"/>
      <c r="P21" s="46"/>
      <c r="Q21" s="46"/>
      <c r="S21"/>
    </row>
    <row r="22" spans="1:19" ht="22.5" x14ac:dyDescent="0.25">
      <c r="C22" s="12" t="s">
        <v>5</v>
      </c>
      <c r="D22" s="12" t="s">
        <v>6</v>
      </c>
      <c r="E22" s="13" t="s">
        <v>7</v>
      </c>
      <c r="F22" s="12" t="s">
        <v>8</v>
      </c>
      <c r="G22" s="12" t="s">
        <v>9</v>
      </c>
      <c r="H22" s="12" t="s">
        <v>10</v>
      </c>
      <c r="I22" s="12"/>
      <c r="J22" s="12"/>
      <c r="K22" s="14" t="s">
        <v>11</v>
      </c>
      <c r="L22" s="15" t="s">
        <v>12</v>
      </c>
      <c r="M22" s="12" t="s">
        <v>13</v>
      </c>
      <c r="N22" s="16" t="s">
        <v>14</v>
      </c>
      <c r="O22" s="17" t="s">
        <v>15</v>
      </c>
      <c r="P22" s="17" t="s">
        <v>16</v>
      </c>
      <c r="Q22" s="18" t="s">
        <v>17</v>
      </c>
    </row>
    <row r="23" spans="1:19" ht="26.25" customHeight="1" x14ac:dyDescent="0.25">
      <c r="A23" s="19" t="s">
        <v>31</v>
      </c>
      <c r="B23" s="48"/>
      <c r="C23" s="49" t="s">
        <v>32</v>
      </c>
      <c r="D23" s="50"/>
      <c r="E23" s="51" t="s">
        <v>33</v>
      </c>
      <c r="F23" s="52">
        <v>113</v>
      </c>
      <c r="G23" s="52">
        <v>15</v>
      </c>
      <c r="H23" s="25">
        <v>13312.35</v>
      </c>
      <c r="I23" s="25">
        <f>H23*2</f>
        <v>26624.7</v>
      </c>
      <c r="J23" s="25">
        <f>K23*24</f>
        <v>15974.820000000002</v>
      </c>
      <c r="K23" s="53">
        <f>H23*0.05</f>
        <v>665.61750000000006</v>
      </c>
      <c r="L23" s="53"/>
      <c r="M23" s="54">
        <v>2132.48</v>
      </c>
      <c r="N23" s="53">
        <v>0</v>
      </c>
      <c r="O23" s="54">
        <v>0</v>
      </c>
      <c r="P23" s="54"/>
      <c r="Q23" s="25">
        <f>H23+K23-M23+N23-O23-P23</f>
        <v>11845.487500000001</v>
      </c>
      <c r="S23" s="55"/>
    </row>
    <row r="24" spans="1:19" ht="26.25" customHeight="1" x14ac:dyDescent="0.25">
      <c r="A24" s="19" t="s">
        <v>34</v>
      </c>
      <c r="B24" s="20"/>
      <c r="C24" s="49" t="s">
        <v>35</v>
      </c>
      <c r="D24" s="50"/>
      <c r="E24" s="51" t="s">
        <v>36</v>
      </c>
      <c r="F24" s="52">
        <v>113</v>
      </c>
      <c r="G24" s="52">
        <v>15</v>
      </c>
      <c r="H24" s="25">
        <v>2463.08</v>
      </c>
      <c r="I24" s="25">
        <f>H24*2</f>
        <v>4926.16</v>
      </c>
      <c r="J24" s="25">
        <f>K24*24</f>
        <v>2955.6959999999999</v>
      </c>
      <c r="K24" s="53">
        <f>H24*0.05</f>
        <v>123.154</v>
      </c>
      <c r="L24" s="53"/>
      <c r="M24" s="56">
        <v>0</v>
      </c>
      <c r="N24" s="57">
        <v>16.920000000000002</v>
      </c>
      <c r="O24" s="58">
        <v>0</v>
      </c>
      <c r="P24" s="58"/>
      <c r="Q24" s="25">
        <f>(H24+K24-M24+N24-O24-P24)</f>
        <v>2603.154</v>
      </c>
    </row>
    <row r="25" spans="1:19" ht="15.75" thickBot="1" x14ac:dyDescent="0.3">
      <c r="C25" s="59"/>
      <c r="D25" s="46"/>
      <c r="E25" s="41"/>
      <c r="F25" s="60"/>
      <c r="G25" s="61" t="s">
        <v>28</v>
      </c>
      <c r="H25" s="62">
        <f>SUM(H23:H24)</f>
        <v>15775.43</v>
      </c>
      <c r="I25" s="62"/>
      <c r="J25" s="62"/>
      <c r="K25" s="63">
        <f>SUM(K23:K24)</f>
        <v>788.77150000000006</v>
      </c>
      <c r="L25" s="63">
        <f>SUM(L23:L24)</f>
        <v>0</v>
      </c>
      <c r="M25" s="62">
        <f>SUM(M23:M24)</f>
        <v>2132.48</v>
      </c>
      <c r="N25" s="63">
        <f>SUM(N23:N24)</f>
        <v>16.920000000000002</v>
      </c>
      <c r="O25" s="63">
        <f t="shared" ref="O25:P25" si="5">SUM(O23:O24)</f>
        <v>0</v>
      </c>
      <c r="P25" s="63">
        <f t="shared" si="5"/>
        <v>0</v>
      </c>
      <c r="Q25" s="62">
        <f>SUM(Q23:Q24)</f>
        <v>14448.641500000002</v>
      </c>
    </row>
    <row r="26" spans="1:19" ht="10.5" customHeight="1" x14ac:dyDescent="0.25">
      <c r="C26" s="64"/>
      <c r="F26" s="33"/>
    </row>
    <row r="27" spans="1:19" ht="15.75" x14ac:dyDescent="0.25">
      <c r="C27" s="67" t="s">
        <v>37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5">
      <c r="C28" s="10" t="str">
        <f>C21</f>
        <v>PERIODO DEL 1 AL 15 DE AGOSTO 2021</v>
      </c>
      <c r="D28" s="11"/>
      <c r="E28" s="6"/>
      <c r="F28" s="68"/>
      <c r="G28" s="69"/>
      <c r="H28" s="70"/>
      <c r="I28" s="70"/>
      <c r="J28" s="70"/>
      <c r="K28" s="71"/>
      <c r="L28" s="71"/>
      <c r="M28" s="70"/>
      <c r="N28" s="71"/>
      <c r="O28" s="70"/>
      <c r="P28" s="70"/>
      <c r="Q28" s="70"/>
    </row>
    <row r="29" spans="1:19" ht="22.5" x14ac:dyDescent="0.25">
      <c r="C29" s="12" t="s">
        <v>5</v>
      </c>
      <c r="D29" s="12" t="s">
        <v>6</v>
      </c>
      <c r="E29" s="13" t="s">
        <v>7</v>
      </c>
      <c r="F29" s="12" t="s">
        <v>8</v>
      </c>
      <c r="G29" s="12" t="s">
        <v>9</v>
      </c>
      <c r="H29" s="12" t="s">
        <v>10</v>
      </c>
      <c r="I29" s="12"/>
      <c r="J29" s="12"/>
      <c r="K29" s="14" t="s">
        <v>11</v>
      </c>
      <c r="L29" s="15" t="s">
        <v>12</v>
      </c>
      <c r="M29" s="12" t="s">
        <v>13</v>
      </c>
      <c r="N29" s="16" t="s">
        <v>14</v>
      </c>
      <c r="O29" s="17" t="s">
        <v>15</v>
      </c>
      <c r="P29" s="17" t="s">
        <v>16</v>
      </c>
      <c r="Q29" s="18" t="s">
        <v>17</v>
      </c>
    </row>
    <row r="30" spans="1:19" ht="26.25" customHeight="1" x14ac:dyDescent="0.25">
      <c r="A30" s="19" t="s">
        <v>38</v>
      </c>
      <c r="C30" s="29" t="s">
        <v>39</v>
      </c>
      <c r="D30" s="72" t="s">
        <v>40</v>
      </c>
      <c r="E30" s="73" t="s">
        <v>41</v>
      </c>
      <c r="F30" s="74">
        <v>113</v>
      </c>
      <c r="G30" s="74">
        <v>15</v>
      </c>
      <c r="H30" s="25">
        <v>5827.5</v>
      </c>
      <c r="I30" s="25">
        <f>H30*2</f>
        <v>11655</v>
      </c>
      <c r="J30" s="25">
        <f>K30*24</f>
        <v>6993</v>
      </c>
      <c r="K30" s="53">
        <f>H30*0.05</f>
        <v>291.375</v>
      </c>
      <c r="L30" s="53"/>
      <c r="M30" s="58">
        <v>560.34</v>
      </c>
      <c r="N30" s="75">
        <v>0</v>
      </c>
      <c r="O30" s="76">
        <v>0</v>
      </c>
      <c r="P30" s="76"/>
      <c r="Q30" s="25">
        <f t="shared" ref="Q30:Q31" si="6">(H30+K30-M30+N30-O30-P30)</f>
        <v>5558.5349999999999</v>
      </c>
    </row>
    <row r="31" spans="1:19" ht="26.25" customHeight="1" x14ac:dyDescent="0.25">
      <c r="A31" s="19" t="s">
        <v>42</v>
      </c>
      <c r="B31" s="20"/>
      <c r="C31" s="21" t="s">
        <v>43</v>
      </c>
      <c r="D31" s="77"/>
      <c r="E31" s="73" t="s">
        <v>44</v>
      </c>
      <c r="F31" s="74">
        <v>111</v>
      </c>
      <c r="G31" s="74">
        <v>15</v>
      </c>
      <c r="H31" s="25">
        <f>5827.5/15*G31</f>
        <v>5827.5</v>
      </c>
      <c r="I31" s="25">
        <f>H31*2</f>
        <v>11655</v>
      </c>
      <c r="J31" s="25">
        <f>K31*24</f>
        <v>6993</v>
      </c>
      <c r="K31" s="53">
        <f>H31*0.05</f>
        <v>291.375</v>
      </c>
      <c r="L31" s="53"/>
      <c r="M31" s="58">
        <v>560.34</v>
      </c>
      <c r="N31" s="75">
        <v>0</v>
      </c>
      <c r="O31" s="58">
        <v>0</v>
      </c>
      <c r="P31" s="58"/>
      <c r="Q31" s="25">
        <f t="shared" si="6"/>
        <v>5558.5349999999999</v>
      </c>
    </row>
    <row r="32" spans="1:19" ht="15.75" thickBot="1" x14ac:dyDescent="0.3">
      <c r="C32" s="78"/>
      <c r="D32" s="69"/>
      <c r="E32" s="79"/>
      <c r="F32" s="80"/>
      <c r="G32" s="81" t="s">
        <v>28</v>
      </c>
      <c r="H32" s="82">
        <f>SUM(H30:H31)</f>
        <v>11655</v>
      </c>
      <c r="I32" s="82"/>
      <c r="J32" s="82"/>
      <c r="K32" s="83">
        <f>SUM(K30:K31)</f>
        <v>582.75</v>
      </c>
      <c r="L32" s="83">
        <f>SUM(L30:L31)</f>
        <v>0</v>
      </c>
      <c r="M32" s="82">
        <f>SUM(M30:M31)</f>
        <v>1120.68</v>
      </c>
      <c r="N32" s="83">
        <f>SUM(N30:N31)</f>
        <v>0</v>
      </c>
      <c r="O32" s="83">
        <f t="shared" ref="O32" si="7">SUM(O30:O31)</f>
        <v>0</v>
      </c>
      <c r="P32" s="83">
        <f>SUM(P30:P31)</f>
        <v>0</v>
      </c>
      <c r="Q32" s="84">
        <f>SUM(Q30:Q31)</f>
        <v>11117.07</v>
      </c>
    </row>
    <row r="33" spans="1:17" ht="15.75" x14ac:dyDescent="0.25">
      <c r="C33" s="85" t="s">
        <v>45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7"/>
    </row>
    <row r="34" spans="1:17" x14ac:dyDescent="0.25">
      <c r="C34" s="10" t="str">
        <f>C28</f>
        <v>PERIODO DEL 1 AL 15 DE AGOSTO 2021</v>
      </c>
      <c r="D34" s="10"/>
      <c r="E34" s="6"/>
      <c r="F34" s="88"/>
      <c r="G34" s="89"/>
      <c r="H34" s="90"/>
      <c r="I34" s="90"/>
      <c r="J34" s="90"/>
      <c r="K34" s="91"/>
      <c r="L34" s="91"/>
      <c r="M34" s="90"/>
      <c r="N34" s="91"/>
      <c r="O34" s="90"/>
      <c r="P34" s="90"/>
      <c r="Q34" s="90"/>
    </row>
    <row r="35" spans="1:17" ht="22.5" x14ac:dyDescent="0.25">
      <c r="C35" s="12" t="s">
        <v>5</v>
      </c>
      <c r="D35" s="12" t="s">
        <v>6</v>
      </c>
      <c r="E35" s="13" t="s">
        <v>7</v>
      </c>
      <c r="F35" s="12" t="s">
        <v>8</v>
      </c>
      <c r="G35" s="12" t="s">
        <v>9</v>
      </c>
      <c r="H35" s="12" t="s">
        <v>10</v>
      </c>
      <c r="I35" s="12"/>
      <c r="J35" s="12"/>
      <c r="K35" s="14" t="s">
        <v>11</v>
      </c>
      <c r="L35" s="15" t="s">
        <v>12</v>
      </c>
      <c r="M35" s="12" t="s">
        <v>13</v>
      </c>
      <c r="N35" s="16" t="s">
        <v>14</v>
      </c>
      <c r="O35" s="17" t="s">
        <v>15</v>
      </c>
      <c r="P35" s="17" t="s">
        <v>16</v>
      </c>
      <c r="Q35" s="18" t="s">
        <v>17</v>
      </c>
    </row>
    <row r="36" spans="1:17" ht="26.25" customHeight="1" x14ac:dyDescent="0.25">
      <c r="A36" s="19" t="s">
        <v>46</v>
      </c>
      <c r="C36" s="92" t="s">
        <v>47</v>
      </c>
      <c r="D36" s="93"/>
      <c r="E36" s="94" t="s">
        <v>48</v>
      </c>
      <c r="F36" s="95">
        <v>113</v>
      </c>
      <c r="G36" s="95">
        <v>15</v>
      </c>
      <c r="H36" s="25">
        <v>5170.2299999999996</v>
      </c>
      <c r="I36" s="25">
        <f>H36*2</f>
        <v>10340.459999999999</v>
      </c>
      <c r="J36" s="25">
        <f>K36*24</f>
        <v>6204.2759999999998</v>
      </c>
      <c r="K36" s="53">
        <f>H36*0.05</f>
        <v>258.51150000000001</v>
      </c>
      <c r="L36" s="53"/>
      <c r="M36" s="96">
        <v>409.18</v>
      </c>
      <c r="N36" s="97">
        <v>0</v>
      </c>
      <c r="O36" s="98">
        <v>0</v>
      </c>
      <c r="P36" s="56"/>
      <c r="Q36" s="25">
        <f>H36+K36-M36+N36-O36-P36</f>
        <v>5019.5614999999989</v>
      </c>
    </row>
    <row r="37" spans="1:17" ht="26.25" customHeight="1" x14ac:dyDescent="0.25">
      <c r="A37" s="19" t="s">
        <v>49</v>
      </c>
      <c r="C37" s="99" t="s">
        <v>50</v>
      </c>
      <c r="D37" s="93"/>
      <c r="E37" s="94" t="s">
        <v>51</v>
      </c>
      <c r="F37" s="95">
        <v>113</v>
      </c>
      <c r="G37" s="95">
        <v>15</v>
      </c>
      <c r="H37" s="25">
        <v>5170.2299999999996</v>
      </c>
      <c r="I37" s="25">
        <f>H37*2</f>
        <v>10340.459999999999</v>
      </c>
      <c r="J37" s="25">
        <f>K37*24</f>
        <v>6204.2759999999998</v>
      </c>
      <c r="K37" s="53">
        <f>H37*0.05</f>
        <v>258.51150000000001</v>
      </c>
      <c r="L37" s="53"/>
      <c r="M37" s="96">
        <v>409.18</v>
      </c>
      <c r="N37" s="97">
        <v>0</v>
      </c>
      <c r="O37" s="98">
        <v>0</v>
      </c>
      <c r="P37" s="98"/>
      <c r="Q37" s="25">
        <f>H37+K37-M37+N37-O37-P37</f>
        <v>5019.5614999999989</v>
      </c>
    </row>
    <row r="38" spans="1:17" ht="26.25" customHeight="1" x14ac:dyDescent="0.25">
      <c r="A38" s="19" t="s">
        <v>52</v>
      </c>
      <c r="C38" s="100" t="s">
        <v>53</v>
      </c>
      <c r="D38" s="101"/>
      <c r="E38" s="102" t="s">
        <v>54</v>
      </c>
      <c r="F38" s="95">
        <v>113</v>
      </c>
      <c r="G38" s="103">
        <v>15</v>
      </c>
      <c r="H38" s="25">
        <v>2261.37</v>
      </c>
      <c r="I38" s="25"/>
      <c r="J38" s="25"/>
      <c r="K38" s="53">
        <f>H38*0.05</f>
        <v>113.0685</v>
      </c>
      <c r="L38" s="53"/>
      <c r="M38" s="56">
        <v>0</v>
      </c>
      <c r="N38" s="57">
        <v>44.22</v>
      </c>
      <c r="O38" s="58">
        <v>0</v>
      </c>
      <c r="P38" s="58"/>
      <c r="Q38" s="25">
        <f>H38+K38-M38+N38-O38-P38</f>
        <v>2418.6584999999995</v>
      </c>
    </row>
    <row r="39" spans="1:17" ht="26.25" customHeight="1" x14ac:dyDescent="0.25">
      <c r="A39" s="19"/>
      <c r="C39" s="100" t="s">
        <v>55</v>
      </c>
      <c r="D39" s="101"/>
      <c r="E39" s="102" t="s">
        <v>56</v>
      </c>
      <c r="F39" s="95">
        <v>113</v>
      </c>
      <c r="G39" s="103">
        <v>15</v>
      </c>
      <c r="H39" s="25">
        <v>3102.45</v>
      </c>
      <c r="I39" s="25">
        <f>H39*2</f>
        <v>6204.9</v>
      </c>
      <c r="J39" s="25">
        <f>K39*24</f>
        <v>3722.94</v>
      </c>
      <c r="K39" s="53">
        <f>H39*0.05</f>
        <v>155.1225</v>
      </c>
      <c r="L39" s="53"/>
      <c r="M39" s="56">
        <v>77.3</v>
      </c>
      <c r="N39" s="57">
        <v>0</v>
      </c>
      <c r="O39" s="56">
        <v>0</v>
      </c>
      <c r="P39" s="56"/>
      <c r="Q39" s="25">
        <f>H39+K39-M39+N39-O39-P39</f>
        <v>3180.2724999999996</v>
      </c>
    </row>
    <row r="40" spans="1:17" ht="15.75" thickBot="1" x14ac:dyDescent="0.3">
      <c r="C40" s="104"/>
      <c r="D40" s="89"/>
      <c r="E40" s="105"/>
      <c r="F40" s="106"/>
      <c r="G40" s="107" t="s">
        <v>28</v>
      </c>
      <c r="H40" s="108">
        <f t="shared" ref="H40:Q40" si="8">SUM(H36:H39)</f>
        <v>15704.279999999999</v>
      </c>
      <c r="I40" s="108">
        <f t="shared" si="8"/>
        <v>26885.82</v>
      </c>
      <c r="J40" s="108">
        <f t="shared" si="8"/>
        <v>16131.492</v>
      </c>
      <c r="K40" s="108">
        <f t="shared" si="8"/>
        <v>785.21399999999994</v>
      </c>
      <c r="L40" s="108">
        <f t="shared" si="8"/>
        <v>0</v>
      </c>
      <c r="M40" s="108">
        <f t="shared" si="8"/>
        <v>895.66</v>
      </c>
      <c r="N40" s="108">
        <f t="shared" si="8"/>
        <v>44.22</v>
      </c>
      <c r="O40" s="108">
        <f t="shared" si="8"/>
        <v>0</v>
      </c>
      <c r="P40" s="108">
        <f t="shared" si="8"/>
        <v>0</v>
      </c>
      <c r="Q40" s="108">
        <f t="shared" si="8"/>
        <v>15638.053999999996</v>
      </c>
    </row>
    <row r="41" spans="1:17" ht="15.75" x14ac:dyDescent="0.25">
      <c r="C41" s="109" t="s">
        <v>57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x14ac:dyDescent="0.25">
      <c r="C42" s="10" t="str">
        <f>C34</f>
        <v>PERIODO DEL 1 AL 15 DE AGOSTO 2021</v>
      </c>
      <c r="D42" s="11"/>
      <c r="E42" s="6"/>
      <c r="F42" s="110"/>
      <c r="G42" s="111"/>
      <c r="H42" s="112"/>
      <c r="I42" s="112"/>
      <c r="J42" s="112"/>
      <c r="K42" s="113"/>
      <c r="L42" s="113"/>
      <c r="M42" s="112"/>
      <c r="N42" s="113"/>
      <c r="O42" s="112"/>
      <c r="P42" s="112"/>
      <c r="Q42" s="112"/>
    </row>
    <row r="43" spans="1:17" ht="22.5" x14ac:dyDescent="0.25">
      <c r="C43" s="12" t="s">
        <v>5</v>
      </c>
      <c r="D43" s="12" t="s">
        <v>6</v>
      </c>
      <c r="E43" s="13" t="s">
        <v>7</v>
      </c>
      <c r="F43" s="12" t="s">
        <v>8</v>
      </c>
      <c r="G43" s="12" t="s">
        <v>9</v>
      </c>
      <c r="H43" s="12" t="s">
        <v>10</v>
      </c>
      <c r="I43" s="12"/>
      <c r="J43" s="12"/>
      <c r="K43" s="14" t="s">
        <v>11</v>
      </c>
      <c r="L43" s="15" t="s">
        <v>12</v>
      </c>
      <c r="M43" s="12" t="s">
        <v>13</v>
      </c>
      <c r="N43" s="16" t="s">
        <v>14</v>
      </c>
      <c r="O43" s="17" t="s">
        <v>15</v>
      </c>
      <c r="P43" s="17" t="s">
        <v>16</v>
      </c>
      <c r="Q43" s="18" t="s">
        <v>17</v>
      </c>
    </row>
    <row r="44" spans="1:17" ht="23.25" customHeight="1" x14ac:dyDescent="0.25">
      <c r="A44" s="19" t="s">
        <v>58</v>
      </c>
      <c r="C44" s="92" t="s">
        <v>59</v>
      </c>
      <c r="D44" s="114"/>
      <c r="E44" s="115" t="s">
        <v>60</v>
      </c>
      <c r="F44" s="95">
        <v>113</v>
      </c>
      <c r="G44" s="116">
        <v>15</v>
      </c>
      <c r="H44" s="25">
        <f>3620.1/15*G44</f>
        <v>3620.1</v>
      </c>
      <c r="I44" s="25">
        <f>H44*2</f>
        <v>7240.2</v>
      </c>
      <c r="J44" s="25">
        <f>K44*24</f>
        <v>4344.12</v>
      </c>
      <c r="K44" s="53">
        <f>H44*0.05</f>
        <v>181.005</v>
      </c>
      <c r="L44" s="53"/>
      <c r="M44" s="117">
        <v>151.32</v>
      </c>
      <c r="N44" s="118">
        <v>0</v>
      </c>
      <c r="O44" s="117">
        <v>0</v>
      </c>
      <c r="P44" s="117"/>
      <c r="Q44" s="25">
        <f>H44+K44-M44+N44-O44-P44</f>
        <v>3649.7849999999999</v>
      </c>
    </row>
    <row r="45" spans="1:17" ht="23.25" customHeight="1" x14ac:dyDescent="0.25">
      <c r="A45" s="19" t="s">
        <v>61</v>
      </c>
      <c r="C45" s="119" t="s">
        <v>62</v>
      </c>
      <c r="D45" s="114"/>
      <c r="E45" s="115" t="s">
        <v>63</v>
      </c>
      <c r="F45" s="95">
        <v>113</v>
      </c>
      <c r="G45" s="116">
        <v>15</v>
      </c>
      <c r="H45" s="25">
        <v>2261.37</v>
      </c>
      <c r="I45" s="25"/>
      <c r="J45" s="25"/>
      <c r="K45" s="53">
        <f>H45*0.05</f>
        <v>113.0685</v>
      </c>
      <c r="L45" s="53"/>
      <c r="M45" s="56">
        <v>0</v>
      </c>
      <c r="N45" s="57">
        <v>44.22</v>
      </c>
      <c r="O45" s="120">
        <v>0</v>
      </c>
      <c r="P45" s="120"/>
      <c r="Q45" s="25">
        <f>H45+K45-M45+N45-O45-P45</f>
        <v>2418.6584999999995</v>
      </c>
    </row>
    <row r="46" spans="1:17" ht="12.75" customHeight="1" thickBot="1" x14ac:dyDescent="0.3">
      <c r="C46" s="121"/>
      <c r="D46" s="111"/>
      <c r="E46" s="122"/>
      <c r="F46" s="123"/>
      <c r="G46" s="124" t="s">
        <v>28</v>
      </c>
      <c r="H46" s="125">
        <f>SUM(H44:H45)</f>
        <v>5881.4699999999993</v>
      </c>
      <c r="I46" s="125">
        <f t="shared" ref="I46:Q46" si="9">SUM(I44:I45)</f>
        <v>7240.2</v>
      </c>
      <c r="J46" s="125">
        <f t="shared" si="9"/>
        <v>4344.12</v>
      </c>
      <c r="K46" s="125">
        <f t="shared" si="9"/>
        <v>294.07349999999997</v>
      </c>
      <c r="L46" s="125">
        <f t="shared" si="9"/>
        <v>0</v>
      </c>
      <c r="M46" s="125">
        <f t="shared" si="9"/>
        <v>151.32</v>
      </c>
      <c r="N46" s="125">
        <f t="shared" si="9"/>
        <v>44.22</v>
      </c>
      <c r="O46" s="125">
        <f t="shared" si="9"/>
        <v>0</v>
      </c>
      <c r="P46" s="125">
        <f t="shared" si="9"/>
        <v>0</v>
      </c>
      <c r="Q46" s="125">
        <f t="shared" si="9"/>
        <v>6068.4434999999994</v>
      </c>
    </row>
    <row r="47" spans="1:17" ht="12.75" customHeight="1" x14ac:dyDescent="0.25">
      <c r="C47" s="121"/>
      <c r="D47" s="111"/>
      <c r="E47" s="122"/>
      <c r="F47" s="123"/>
      <c r="G47" s="121"/>
      <c r="H47" s="126"/>
      <c r="I47" s="126"/>
      <c r="J47" s="126"/>
      <c r="K47" s="127"/>
      <c r="L47" s="127"/>
      <c r="M47" s="126"/>
      <c r="N47" s="127"/>
      <c r="O47" s="126"/>
      <c r="P47" s="126"/>
      <c r="Q47" s="126"/>
    </row>
    <row r="48" spans="1:17" ht="15.75" x14ac:dyDescent="0.25">
      <c r="C48" s="128" t="s">
        <v>2</v>
      </c>
      <c r="D48" s="129" t="s">
        <v>29</v>
      </c>
      <c r="E48" s="130"/>
      <c r="F48" s="131"/>
      <c r="G48" s="129"/>
      <c r="H48" s="129"/>
      <c r="I48" s="129"/>
      <c r="J48" s="129"/>
      <c r="K48" s="132"/>
      <c r="L48" s="132"/>
      <c r="M48" s="129"/>
      <c r="N48" s="132"/>
      <c r="O48" s="129"/>
      <c r="P48" s="129"/>
      <c r="Q48" s="129"/>
    </row>
    <row r="49" spans="1:18" ht="15.75" x14ac:dyDescent="0.25">
      <c r="C49" s="133" t="s">
        <v>64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8" x14ac:dyDescent="0.25">
      <c r="C50" s="10" t="str">
        <f>C42</f>
        <v>PERIODO DEL 1 AL 15 DE AGOSTO 2021</v>
      </c>
      <c r="D50" s="11"/>
      <c r="E50" s="6"/>
      <c r="F50" s="134"/>
      <c r="G50" s="135"/>
      <c r="H50" s="136"/>
      <c r="I50" s="136"/>
      <c r="J50" s="136"/>
      <c r="K50" s="137"/>
      <c r="L50" s="137"/>
      <c r="M50" s="136"/>
      <c r="N50" s="137"/>
      <c r="O50" s="136"/>
      <c r="P50" s="136"/>
      <c r="Q50" s="136"/>
    </row>
    <row r="51" spans="1:18" ht="22.5" x14ac:dyDescent="0.25">
      <c r="C51" s="12" t="s">
        <v>5</v>
      </c>
      <c r="D51" s="12" t="s">
        <v>6</v>
      </c>
      <c r="E51" s="13" t="s">
        <v>7</v>
      </c>
      <c r="F51" s="12" t="s">
        <v>8</v>
      </c>
      <c r="G51" s="12" t="s">
        <v>9</v>
      </c>
      <c r="H51" s="12" t="s">
        <v>10</v>
      </c>
      <c r="I51" s="12"/>
      <c r="J51" s="12"/>
      <c r="K51" s="14" t="s">
        <v>11</v>
      </c>
      <c r="L51" s="15" t="s">
        <v>12</v>
      </c>
      <c r="M51" s="12" t="s">
        <v>13</v>
      </c>
      <c r="N51" s="16" t="s">
        <v>14</v>
      </c>
      <c r="O51" s="17" t="s">
        <v>15</v>
      </c>
      <c r="P51" s="17" t="s">
        <v>16</v>
      </c>
      <c r="Q51" s="18" t="s">
        <v>17</v>
      </c>
    </row>
    <row r="52" spans="1:18" ht="26.25" customHeight="1" x14ac:dyDescent="0.25">
      <c r="A52" s="19" t="s">
        <v>65</v>
      </c>
      <c r="C52" s="138" t="s">
        <v>66</v>
      </c>
      <c r="D52" s="139" t="s">
        <v>67</v>
      </c>
      <c r="E52" s="140" t="s">
        <v>68</v>
      </c>
      <c r="F52" s="95">
        <v>113</v>
      </c>
      <c r="G52" s="141">
        <v>15</v>
      </c>
      <c r="H52" s="25">
        <v>8223.23</v>
      </c>
      <c r="I52" s="25">
        <f>H52*2</f>
        <v>16446.46</v>
      </c>
      <c r="J52" s="25">
        <f>K52*24</f>
        <v>9867.8760000000002</v>
      </c>
      <c r="K52" s="53">
        <f>H52*0.05</f>
        <v>411.16149999999999</v>
      </c>
      <c r="L52" s="53"/>
      <c r="M52" s="96">
        <v>1045.44</v>
      </c>
      <c r="N52" s="97">
        <v>0</v>
      </c>
      <c r="O52" s="96">
        <v>0</v>
      </c>
      <c r="P52" s="96"/>
      <c r="Q52" s="25">
        <f>H52+K52-M52+N52-O52-P52</f>
        <v>7588.9514999999992</v>
      </c>
    </row>
    <row r="53" spans="1:18" ht="26.25" customHeight="1" x14ac:dyDescent="0.25">
      <c r="A53" s="19" t="s">
        <v>69</v>
      </c>
      <c r="C53" s="138" t="s">
        <v>70</v>
      </c>
      <c r="D53" s="142" t="s">
        <v>71</v>
      </c>
      <c r="E53" s="140" t="s">
        <v>72</v>
      </c>
      <c r="F53" s="95">
        <v>113</v>
      </c>
      <c r="G53" s="141">
        <v>15</v>
      </c>
      <c r="H53" s="25">
        <v>6410.6</v>
      </c>
      <c r="I53" s="25">
        <f>H53*2</f>
        <v>12821.2</v>
      </c>
      <c r="J53" s="25">
        <f>K53*24</f>
        <v>7692.7200000000012</v>
      </c>
      <c r="K53" s="53">
        <f>H53*0.05</f>
        <v>320.53000000000003</v>
      </c>
      <c r="L53" s="53"/>
      <c r="M53" s="96">
        <v>664.83</v>
      </c>
      <c r="N53" s="97">
        <v>0</v>
      </c>
      <c r="O53" s="96">
        <v>0</v>
      </c>
      <c r="P53" s="96"/>
      <c r="Q53" s="25">
        <f t="shared" ref="Q53:Q54" si="10">H53+K53-M53+N53-O53-P53+L53</f>
        <v>6066.3</v>
      </c>
    </row>
    <row r="54" spans="1:18" ht="26.25" customHeight="1" x14ac:dyDescent="0.25">
      <c r="A54" s="19" t="s">
        <v>73</v>
      </c>
      <c r="C54" s="138" t="s">
        <v>74</v>
      </c>
      <c r="D54" s="139"/>
      <c r="E54" s="140" t="s">
        <v>75</v>
      </c>
      <c r="F54" s="95">
        <v>113</v>
      </c>
      <c r="G54" s="141">
        <v>15</v>
      </c>
      <c r="H54" s="25">
        <v>2565.66</v>
      </c>
      <c r="I54" s="25"/>
      <c r="J54" s="25"/>
      <c r="K54" s="53">
        <f>H54*0.05</f>
        <v>128.28299999999999</v>
      </c>
      <c r="L54" s="53"/>
      <c r="M54" s="56"/>
      <c r="N54" s="57">
        <v>10.35</v>
      </c>
      <c r="O54" s="96">
        <v>0</v>
      </c>
      <c r="P54" s="96"/>
      <c r="Q54" s="25">
        <f t="shared" si="10"/>
        <v>2704.2929999999997</v>
      </c>
    </row>
    <row r="55" spans="1:18" ht="26.25" customHeight="1" x14ac:dyDescent="0.25">
      <c r="A55" s="19" t="s">
        <v>76</v>
      </c>
      <c r="C55" s="138" t="s">
        <v>77</v>
      </c>
      <c r="D55" s="139"/>
      <c r="E55" s="140" t="s">
        <v>78</v>
      </c>
      <c r="F55" s="95">
        <v>113</v>
      </c>
      <c r="G55" s="141">
        <v>15</v>
      </c>
      <c r="H55" s="25">
        <v>2565.66</v>
      </c>
      <c r="I55" s="25"/>
      <c r="J55" s="25"/>
      <c r="K55" s="53">
        <f>H55*0.05</f>
        <v>128.28299999999999</v>
      </c>
      <c r="L55" s="53"/>
      <c r="M55" s="56"/>
      <c r="N55" s="57">
        <v>10.35</v>
      </c>
      <c r="O55" s="96">
        <v>0</v>
      </c>
      <c r="P55" s="96"/>
      <c r="Q55" s="25">
        <f>H55+K55-M55+N55-O55-P55+L55</f>
        <v>2704.2929999999997</v>
      </c>
    </row>
    <row r="56" spans="1:18" ht="15.75" thickBot="1" x14ac:dyDescent="0.3">
      <c r="C56" s="143"/>
      <c r="D56" s="135"/>
      <c r="E56" s="130"/>
      <c r="F56" s="144"/>
      <c r="G56" s="145" t="s">
        <v>28</v>
      </c>
      <c r="H56" s="146">
        <f>SUM(H52:H55)</f>
        <v>19765.149999999998</v>
      </c>
      <c r="I56" s="146">
        <f t="shared" ref="I56:Q56" si="11">SUM(I52:I55)</f>
        <v>29267.66</v>
      </c>
      <c r="J56" s="146">
        <f t="shared" si="11"/>
        <v>17560.596000000001</v>
      </c>
      <c r="K56" s="146">
        <f t="shared" si="11"/>
        <v>988.25750000000005</v>
      </c>
      <c r="L56" s="146">
        <f t="shared" si="11"/>
        <v>0</v>
      </c>
      <c r="M56" s="146">
        <f t="shared" si="11"/>
        <v>1710.27</v>
      </c>
      <c r="N56" s="146">
        <f t="shared" si="11"/>
        <v>20.7</v>
      </c>
      <c r="O56" s="146">
        <f t="shared" si="11"/>
        <v>0</v>
      </c>
      <c r="P56" s="146">
        <f>SUM(P52:P55)</f>
        <v>0</v>
      </c>
      <c r="Q56" s="146">
        <f t="shared" si="11"/>
        <v>19063.837499999998</v>
      </c>
    </row>
    <row r="57" spans="1:18" x14ac:dyDescent="0.25">
      <c r="C57" s="143"/>
      <c r="D57" s="135"/>
      <c r="E57" s="130"/>
      <c r="F57" s="144"/>
      <c r="G57" s="143"/>
      <c r="H57" s="147"/>
      <c r="I57" s="147"/>
      <c r="J57" s="147"/>
      <c r="K57" s="148"/>
      <c r="L57" s="148"/>
      <c r="M57" s="147"/>
      <c r="N57" s="148"/>
      <c r="O57" s="147"/>
      <c r="P57" s="147"/>
      <c r="Q57" s="147"/>
    </row>
    <row r="58" spans="1:18" ht="15.75" x14ac:dyDescent="0.25">
      <c r="C58" s="149" t="s">
        <v>79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</row>
    <row r="59" spans="1:18" x14ac:dyDescent="0.25">
      <c r="C59" s="10" t="str">
        <f>C50</f>
        <v>PERIODO DEL 1 AL 15 DE AGOSTO 2021</v>
      </c>
      <c r="D59" s="11"/>
      <c r="E59" s="6"/>
      <c r="F59" s="150"/>
      <c r="G59" s="151"/>
      <c r="H59" s="152"/>
      <c r="I59" s="152"/>
      <c r="J59" s="152"/>
      <c r="K59" s="153"/>
      <c r="L59" s="153"/>
      <c r="M59" s="152"/>
      <c r="N59" s="153"/>
      <c r="O59" s="152"/>
      <c r="P59" s="152"/>
      <c r="Q59" s="152"/>
    </row>
    <row r="60" spans="1:18" ht="22.5" x14ac:dyDescent="0.25">
      <c r="C60" s="12" t="s">
        <v>5</v>
      </c>
      <c r="D60" s="12" t="s">
        <v>6</v>
      </c>
      <c r="E60" s="13" t="s">
        <v>7</v>
      </c>
      <c r="F60" s="12" t="s">
        <v>8</v>
      </c>
      <c r="G60" s="154" t="s">
        <v>9</v>
      </c>
      <c r="H60" s="12" t="s">
        <v>10</v>
      </c>
      <c r="I60" s="12"/>
      <c r="J60" s="12"/>
      <c r="K60" s="14" t="s">
        <v>11</v>
      </c>
      <c r="L60" s="15" t="s">
        <v>12</v>
      </c>
      <c r="M60" s="12" t="s">
        <v>13</v>
      </c>
      <c r="N60" s="16" t="s">
        <v>14</v>
      </c>
      <c r="O60" s="17" t="s">
        <v>15</v>
      </c>
      <c r="P60" s="17" t="s">
        <v>16</v>
      </c>
      <c r="Q60" s="18" t="s">
        <v>17</v>
      </c>
    </row>
    <row r="61" spans="1:18" ht="26.25" customHeight="1" x14ac:dyDescent="0.25">
      <c r="A61" s="19" t="s">
        <v>80</v>
      </c>
      <c r="C61" s="155" t="s">
        <v>81</v>
      </c>
      <c r="D61" s="156"/>
      <c r="E61" s="157" t="s">
        <v>82</v>
      </c>
      <c r="F61" s="95">
        <v>113</v>
      </c>
      <c r="G61" s="158">
        <v>15</v>
      </c>
      <c r="H61" s="25">
        <v>3102.45</v>
      </c>
      <c r="I61" s="25">
        <f>H61*2</f>
        <v>6204.9</v>
      </c>
      <c r="J61" s="25">
        <f>K61*24</f>
        <v>3722.94</v>
      </c>
      <c r="K61" s="53">
        <f t="shared" ref="K61:K66" si="12">H61*0.05</f>
        <v>155.1225</v>
      </c>
      <c r="L61" s="53"/>
      <c r="M61" s="56">
        <v>77.3</v>
      </c>
      <c r="N61" s="57">
        <v>0</v>
      </c>
      <c r="O61" s="56">
        <v>0</v>
      </c>
      <c r="P61" s="56"/>
      <c r="Q61" s="25">
        <f>H61+K61-M61+N61-O61-P61+L61</f>
        <v>3180.2724999999996</v>
      </c>
      <c r="R61" s="159"/>
    </row>
    <row r="62" spans="1:18" ht="26.25" customHeight="1" x14ac:dyDescent="0.25">
      <c r="A62" s="19"/>
      <c r="C62" s="155" t="s">
        <v>83</v>
      </c>
      <c r="D62" s="156"/>
      <c r="E62" s="157" t="s">
        <v>84</v>
      </c>
      <c r="F62" s="95">
        <v>113</v>
      </c>
      <c r="G62" s="116">
        <v>15</v>
      </c>
      <c r="H62" s="25">
        <v>2261.37</v>
      </c>
      <c r="I62" s="25"/>
      <c r="J62" s="25"/>
      <c r="K62" s="53">
        <f t="shared" si="12"/>
        <v>113.0685</v>
      </c>
      <c r="L62" s="53"/>
      <c r="M62" s="56">
        <v>0</v>
      </c>
      <c r="N62" s="57">
        <v>44.22</v>
      </c>
      <c r="O62" s="120">
        <v>0</v>
      </c>
      <c r="P62" s="120"/>
      <c r="Q62" s="25">
        <f>H62+K62-M62+N62-O62-P62+L62</f>
        <v>2418.6584999999995</v>
      </c>
      <c r="R62" s="159"/>
    </row>
    <row r="63" spans="1:18" ht="26.25" customHeight="1" x14ac:dyDescent="0.25">
      <c r="A63" s="19" t="s">
        <v>85</v>
      </c>
      <c r="C63" s="155" t="s">
        <v>86</v>
      </c>
      <c r="D63" s="156"/>
      <c r="E63" s="157" t="s">
        <v>87</v>
      </c>
      <c r="F63" s="95">
        <v>113</v>
      </c>
      <c r="G63" s="160">
        <v>15</v>
      </c>
      <c r="H63" s="25">
        <v>2904</v>
      </c>
      <c r="I63" s="25">
        <f>H63*2</f>
        <v>5808</v>
      </c>
      <c r="J63" s="25">
        <f>K63*24</f>
        <v>3484.8</v>
      </c>
      <c r="K63" s="53">
        <f t="shared" si="12"/>
        <v>145.20000000000002</v>
      </c>
      <c r="L63" s="53"/>
      <c r="M63" s="161">
        <v>35.46</v>
      </c>
      <c r="N63" s="162">
        <v>0</v>
      </c>
      <c r="O63" s="161">
        <v>0</v>
      </c>
      <c r="P63" s="161"/>
      <c r="Q63" s="25">
        <f>H63+K63-M63+N63-O63-P63+L63</f>
        <v>3013.74</v>
      </c>
    </row>
    <row r="64" spans="1:18" ht="26.25" customHeight="1" x14ac:dyDescent="0.25">
      <c r="A64" s="19"/>
      <c r="C64" s="155" t="s">
        <v>88</v>
      </c>
      <c r="D64" s="156"/>
      <c r="E64" s="157" t="s">
        <v>89</v>
      </c>
      <c r="F64" s="95">
        <v>113</v>
      </c>
      <c r="G64" s="158">
        <v>15</v>
      </c>
      <c r="H64" s="25">
        <v>1822.62</v>
      </c>
      <c r="I64" s="25">
        <f>H64*2</f>
        <v>3645.24</v>
      </c>
      <c r="J64" s="25">
        <f>K64*24</f>
        <v>2187.1440000000002</v>
      </c>
      <c r="K64" s="53">
        <f t="shared" si="12"/>
        <v>91.131</v>
      </c>
      <c r="L64" s="53"/>
      <c r="M64" s="56">
        <v>0</v>
      </c>
      <c r="N64" s="57">
        <v>86.25</v>
      </c>
      <c r="O64" s="56">
        <v>0</v>
      </c>
      <c r="P64" s="56"/>
      <c r="Q64" s="25">
        <f>+H64+K64+N64</f>
        <v>2000.001</v>
      </c>
    </row>
    <row r="65" spans="1:19" ht="40.5" customHeight="1" x14ac:dyDescent="0.25">
      <c r="A65" s="19"/>
      <c r="C65" s="163" t="s">
        <v>90</v>
      </c>
      <c r="D65" s="156"/>
      <c r="E65" s="157" t="s">
        <v>91</v>
      </c>
      <c r="F65" s="95">
        <v>113</v>
      </c>
      <c r="G65" s="160">
        <v>0</v>
      </c>
      <c r="H65" s="25">
        <f>3102.45/15*G65</f>
        <v>0</v>
      </c>
      <c r="I65" s="25">
        <f>H65*2</f>
        <v>0</v>
      </c>
      <c r="J65" s="25">
        <f>K65*24</f>
        <v>0</v>
      </c>
      <c r="K65" s="53">
        <f t="shared" si="12"/>
        <v>0</v>
      </c>
      <c r="L65" s="53"/>
      <c r="M65" s="56">
        <v>0</v>
      </c>
      <c r="N65" s="57">
        <v>0</v>
      </c>
      <c r="O65" s="56">
        <v>0</v>
      </c>
      <c r="P65" s="56"/>
      <c r="Q65" s="25">
        <f>H65+K65-M65+N65-O65-P65+L65</f>
        <v>0</v>
      </c>
    </row>
    <row r="66" spans="1:19" ht="26.25" customHeight="1" thickBot="1" x14ac:dyDescent="0.3">
      <c r="A66" s="19" t="s">
        <v>92</v>
      </c>
      <c r="C66" s="164" t="s">
        <v>93</v>
      </c>
      <c r="D66" s="165"/>
      <c r="E66" s="166" t="s">
        <v>84</v>
      </c>
      <c r="F66" s="95">
        <v>113</v>
      </c>
      <c r="G66" s="158">
        <v>15</v>
      </c>
      <c r="H66" s="25">
        <v>2261.37</v>
      </c>
      <c r="I66" s="25"/>
      <c r="J66" s="25"/>
      <c r="K66" s="53">
        <f t="shared" si="12"/>
        <v>113.0685</v>
      </c>
      <c r="L66" s="53"/>
      <c r="M66" s="56">
        <v>0</v>
      </c>
      <c r="N66" s="57">
        <v>44.22</v>
      </c>
      <c r="O66" s="120">
        <v>0</v>
      </c>
      <c r="P66" s="120"/>
      <c r="Q66" s="25">
        <f>H66+K66-M66+N66-O66-P66+L66</f>
        <v>2418.6584999999995</v>
      </c>
    </row>
    <row r="67" spans="1:19" ht="15.75" thickBot="1" x14ac:dyDescent="0.3">
      <c r="C67" s="167"/>
      <c r="D67" s="151"/>
      <c r="E67" s="168"/>
      <c r="F67" s="169"/>
      <c r="G67" s="170" t="s">
        <v>28</v>
      </c>
      <c r="H67" s="171">
        <f>SUM(H61:H66)</f>
        <v>12351.809999999998</v>
      </c>
      <c r="I67" s="171">
        <f t="shared" ref="I67:P67" si="13">SUM(I61:I66)</f>
        <v>15658.14</v>
      </c>
      <c r="J67" s="171">
        <f t="shared" si="13"/>
        <v>9394.884</v>
      </c>
      <c r="K67" s="171">
        <f>SUM(K61:K66)</f>
        <v>617.59050000000002</v>
      </c>
      <c r="L67" s="171">
        <f t="shared" si="13"/>
        <v>0</v>
      </c>
      <c r="M67" s="171">
        <f>SUM(M61:M66)</f>
        <v>112.75999999999999</v>
      </c>
      <c r="N67" s="171">
        <f>SUM(N61:N66)</f>
        <v>174.69</v>
      </c>
      <c r="O67" s="171">
        <f t="shared" si="13"/>
        <v>0</v>
      </c>
      <c r="P67" s="171">
        <f t="shared" si="13"/>
        <v>0</v>
      </c>
      <c r="Q67" s="171">
        <f>SUM(Q61:Q66)</f>
        <v>13031.330499999998</v>
      </c>
    </row>
    <row r="68" spans="1:19" x14ac:dyDescent="0.25">
      <c r="C68" s="167"/>
      <c r="D68" s="151"/>
      <c r="E68" s="168"/>
      <c r="F68" s="169"/>
      <c r="G68" s="167"/>
      <c r="H68" s="172"/>
      <c r="I68" s="172"/>
      <c r="J68" s="172"/>
      <c r="K68" s="173"/>
      <c r="L68" s="173"/>
      <c r="M68" s="172"/>
      <c r="N68" s="173"/>
      <c r="O68" s="172"/>
      <c r="P68" s="172"/>
      <c r="Q68" s="172"/>
    </row>
    <row r="69" spans="1:19" ht="15.75" x14ac:dyDescent="0.25">
      <c r="C69" s="174" t="s">
        <v>2</v>
      </c>
      <c r="D69" s="175" t="s">
        <v>29</v>
      </c>
      <c r="E69" s="176"/>
      <c r="F69" s="177"/>
      <c r="G69" s="175"/>
      <c r="H69" s="175"/>
      <c r="I69" s="175"/>
      <c r="J69" s="175"/>
      <c r="K69" s="178"/>
      <c r="L69" s="178"/>
      <c r="M69" s="175"/>
      <c r="N69" s="178"/>
      <c r="O69" s="175"/>
      <c r="P69" s="175"/>
      <c r="Q69" s="175"/>
    </row>
    <row r="70" spans="1:19" ht="15.75" customHeight="1" x14ac:dyDescent="0.25">
      <c r="C70" s="179" t="s">
        <v>94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9" x14ac:dyDescent="0.25">
      <c r="C71" s="10" t="str">
        <f>C59</f>
        <v>PERIODO DEL 1 AL 15 DE AGOSTO 2021</v>
      </c>
      <c r="D71" s="11"/>
      <c r="E71" s="6"/>
      <c r="F71" s="180"/>
      <c r="G71" s="181"/>
      <c r="H71" s="182"/>
      <c r="I71" s="182"/>
      <c r="J71" s="182"/>
      <c r="K71" s="183"/>
      <c r="L71" s="183"/>
      <c r="M71" s="182"/>
      <c r="N71" s="183"/>
      <c r="O71" s="182"/>
      <c r="P71" s="182"/>
      <c r="Q71" s="182"/>
    </row>
    <row r="72" spans="1:19" ht="22.5" x14ac:dyDescent="0.25">
      <c r="C72" s="12" t="s">
        <v>5</v>
      </c>
      <c r="D72" s="12" t="s">
        <v>6</v>
      </c>
      <c r="E72" s="13" t="s">
        <v>7</v>
      </c>
      <c r="F72" s="12" t="s">
        <v>8</v>
      </c>
      <c r="G72" s="12" t="s">
        <v>9</v>
      </c>
      <c r="H72" s="12" t="s">
        <v>10</v>
      </c>
      <c r="I72" s="12"/>
      <c r="J72" s="12"/>
      <c r="K72" s="14" t="s">
        <v>11</v>
      </c>
      <c r="L72" s="15" t="s">
        <v>12</v>
      </c>
      <c r="M72" s="12" t="s">
        <v>13</v>
      </c>
      <c r="N72" s="16" t="s">
        <v>14</v>
      </c>
      <c r="O72" s="17" t="s">
        <v>15</v>
      </c>
      <c r="P72" s="17" t="s">
        <v>16</v>
      </c>
      <c r="Q72" s="18" t="s">
        <v>17</v>
      </c>
    </row>
    <row r="73" spans="1:19" ht="26.25" customHeight="1" x14ac:dyDescent="0.25">
      <c r="A73" s="19" t="s">
        <v>95</v>
      </c>
      <c r="C73" s="184" t="s">
        <v>96</v>
      </c>
      <c r="D73" s="185"/>
      <c r="E73" s="186" t="s">
        <v>97</v>
      </c>
      <c r="F73" s="95">
        <v>113</v>
      </c>
      <c r="G73" s="187">
        <v>15</v>
      </c>
      <c r="H73" s="25">
        <v>1790.3</v>
      </c>
      <c r="I73" s="25">
        <f>H73*2</f>
        <v>3580.6</v>
      </c>
      <c r="J73" s="25">
        <f>K73*24*4</f>
        <v>8593.44</v>
      </c>
      <c r="K73" s="53">
        <f>H73*0.05</f>
        <v>89.515000000000001</v>
      </c>
      <c r="L73" s="53"/>
      <c r="M73" s="56">
        <v>0</v>
      </c>
      <c r="N73" s="57">
        <v>88.32</v>
      </c>
      <c r="O73" s="56">
        <v>0</v>
      </c>
      <c r="P73" s="56"/>
      <c r="Q73" s="25">
        <f>H73+K73-M73+N73-O73-P73+L73</f>
        <v>1968.135</v>
      </c>
    </row>
    <row r="74" spans="1:19" ht="26.25" customHeight="1" x14ac:dyDescent="0.25">
      <c r="A74" s="19" t="s">
        <v>98</v>
      </c>
      <c r="C74" s="184" t="s">
        <v>99</v>
      </c>
      <c r="D74" s="185"/>
      <c r="E74" s="186" t="s">
        <v>97</v>
      </c>
      <c r="F74" s="95">
        <v>113</v>
      </c>
      <c r="G74" s="187">
        <v>15</v>
      </c>
      <c r="H74" s="25">
        <v>1790.3</v>
      </c>
      <c r="I74" s="25">
        <f>H74*2</f>
        <v>3580.6</v>
      </c>
      <c r="J74" s="25">
        <f>K74*24*4</f>
        <v>8593.44</v>
      </c>
      <c r="K74" s="53">
        <f>H74*0.05</f>
        <v>89.515000000000001</v>
      </c>
      <c r="L74" s="53"/>
      <c r="M74" s="56">
        <v>0</v>
      </c>
      <c r="N74" s="57">
        <v>88.32</v>
      </c>
      <c r="O74" s="56">
        <v>0</v>
      </c>
      <c r="P74" s="56"/>
      <c r="Q74" s="25">
        <f>H74+K74-M74+N74-O74-P74+L74</f>
        <v>1968.135</v>
      </c>
    </row>
    <row r="75" spans="1:19" ht="26.25" customHeight="1" x14ac:dyDescent="0.25">
      <c r="A75" s="19" t="s">
        <v>100</v>
      </c>
      <c r="C75" s="184" t="s">
        <v>101</v>
      </c>
      <c r="D75" s="185"/>
      <c r="E75" s="186" t="s">
        <v>97</v>
      </c>
      <c r="F75" s="95">
        <v>113</v>
      </c>
      <c r="G75" s="187">
        <v>15</v>
      </c>
      <c r="H75" s="25">
        <f>1790.3/15*G75</f>
        <v>1790.3</v>
      </c>
      <c r="I75" s="25">
        <f>H75*2</f>
        <v>3580.6</v>
      </c>
      <c r="J75" s="25">
        <f>K75*24*4</f>
        <v>8593.44</v>
      </c>
      <c r="K75" s="53">
        <f>H75*0.05</f>
        <v>89.515000000000001</v>
      </c>
      <c r="L75" s="53"/>
      <c r="M75" s="56">
        <v>0</v>
      </c>
      <c r="N75" s="57">
        <v>88.32</v>
      </c>
      <c r="O75" s="188">
        <v>0</v>
      </c>
      <c r="P75" s="188"/>
      <c r="Q75" s="25">
        <f t="shared" ref="Q75:Q76" si="14">H75+K75-M75+N75-O75-P75+L75</f>
        <v>1968.135</v>
      </c>
    </row>
    <row r="76" spans="1:19" s="159" customFormat="1" ht="26.25" customHeight="1" x14ac:dyDescent="0.25">
      <c r="A76" s="19" t="s">
        <v>102</v>
      </c>
      <c r="B76"/>
      <c r="C76" s="189" t="s">
        <v>103</v>
      </c>
      <c r="D76" s="185"/>
      <c r="E76" s="186" t="s">
        <v>97</v>
      </c>
      <c r="F76" s="95">
        <v>113</v>
      </c>
      <c r="G76" s="187">
        <v>15</v>
      </c>
      <c r="H76" s="25">
        <v>1790.3</v>
      </c>
      <c r="I76" s="25">
        <f>H76*2</f>
        <v>3580.6</v>
      </c>
      <c r="J76" s="25">
        <f>K76*24*4</f>
        <v>8593.44</v>
      </c>
      <c r="K76" s="53">
        <f>H76*0.05</f>
        <v>89.515000000000001</v>
      </c>
      <c r="L76" s="53"/>
      <c r="M76" s="56">
        <v>0</v>
      </c>
      <c r="N76" s="57">
        <v>88.32</v>
      </c>
      <c r="O76" s="188">
        <v>0</v>
      </c>
      <c r="P76" s="188"/>
      <c r="Q76" s="25">
        <f t="shared" si="14"/>
        <v>1968.135</v>
      </c>
      <c r="R76" s="2"/>
      <c r="S76"/>
    </row>
    <row r="77" spans="1:19" s="159" customFormat="1" ht="15.75" thickBot="1" x14ac:dyDescent="0.3">
      <c r="B77"/>
      <c r="C77" s="64"/>
      <c r="D77" s="181"/>
      <c r="E77" s="176"/>
      <c r="F77" s="190"/>
      <c r="G77" s="191" t="s">
        <v>28</v>
      </c>
      <c r="H77" s="192">
        <f>SUM(H73:H76)</f>
        <v>7161.2</v>
      </c>
      <c r="I77" s="192">
        <f t="shared" ref="I77:Q77" si="15">SUM(I73:I76)</f>
        <v>14322.4</v>
      </c>
      <c r="J77" s="192">
        <f t="shared" si="15"/>
        <v>34373.760000000002</v>
      </c>
      <c r="K77" s="192">
        <f t="shared" si="15"/>
        <v>358.06</v>
      </c>
      <c r="L77" s="192">
        <f t="shared" si="15"/>
        <v>0</v>
      </c>
      <c r="M77" s="192">
        <f t="shared" si="15"/>
        <v>0</v>
      </c>
      <c r="N77" s="192">
        <f t="shared" si="15"/>
        <v>353.28</v>
      </c>
      <c r="O77" s="192">
        <f t="shared" si="15"/>
        <v>0</v>
      </c>
      <c r="P77" s="192">
        <f t="shared" si="15"/>
        <v>0</v>
      </c>
      <c r="Q77" s="192">
        <f t="shared" si="15"/>
        <v>7872.54</v>
      </c>
      <c r="R77" s="2"/>
      <c r="S77"/>
    </row>
    <row r="78" spans="1:19" s="159" customFormat="1" x14ac:dyDescent="0.25">
      <c r="B78"/>
      <c r="C78" s="64"/>
      <c r="D78"/>
      <c r="E78" s="65"/>
      <c r="F78" s="33"/>
      <c r="G78"/>
      <c r="H78"/>
      <c r="I78"/>
      <c r="J78"/>
      <c r="K78" s="66"/>
      <c r="L78" s="66"/>
      <c r="M78"/>
      <c r="N78" s="66"/>
      <c r="O78"/>
      <c r="P78"/>
      <c r="Q78"/>
      <c r="R78" s="2"/>
      <c r="S78"/>
    </row>
    <row r="79" spans="1:19" s="159" customFormat="1" ht="15.75" x14ac:dyDescent="0.25">
      <c r="B79"/>
      <c r="C79" s="193" t="s">
        <v>104</v>
      </c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2"/>
      <c r="S79"/>
    </row>
    <row r="80" spans="1:19" s="159" customFormat="1" x14ac:dyDescent="0.25">
      <c r="B80"/>
      <c r="C80" s="10" t="str">
        <f>C71</f>
        <v>PERIODO DEL 1 AL 15 DE AGOSTO 2021</v>
      </c>
      <c r="D80" s="11"/>
      <c r="E80" s="6"/>
      <c r="F80" s="194"/>
      <c r="G80" s="195"/>
      <c r="H80" s="196"/>
      <c r="I80" s="196"/>
      <c r="J80" s="196"/>
      <c r="K80" s="197"/>
      <c r="L80" s="197"/>
      <c r="M80" s="196"/>
      <c r="N80" s="197"/>
      <c r="O80" s="196"/>
      <c r="P80" s="196"/>
      <c r="Q80" s="196"/>
      <c r="R80" s="2"/>
      <c r="S80"/>
    </row>
    <row r="81" spans="1:19" ht="22.5" x14ac:dyDescent="0.25">
      <c r="C81" s="12" t="s">
        <v>5</v>
      </c>
      <c r="D81" s="12" t="s">
        <v>6</v>
      </c>
      <c r="E81" s="13" t="s">
        <v>7</v>
      </c>
      <c r="F81" s="12" t="s">
        <v>8</v>
      </c>
      <c r="G81" s="12" t="s">
        <v>9</v>
      </c>
      <c r="H81" s="12" t="s">
        <v>10</v>
      </c>
      <c r="I81" s="12"/>
      <c r="J81" s="12"/>
      <c r="K81" s="14" t="s">
        <v>11</v>
      </c>
      <c r="L81" s="15" t="s">
        <v>12</v>
      </c>
      <c r="M81" s="12" t="s">
        <v>13</v>
      </c>
      <c r="N81" s="16" t="s">
        <v>14</v>
      </c>
      <c r="O81" s="17" t="s">
        <v>15</v>
      </c>
      <c r="P81" s="17" t="s">
        <v>16</v>
      </c>
      <c r="Q81" s="18" t="s">
        <v>17</v>
      </c>
    </row>
    <row r="82" spans="1:19" s="159" customFormat="1" ht="26.25" customHeight="1" x14ac:dyDescent="0.25">
      <c r="A82" s="19" t="s">
        <v>105</v>
      </c>
      <c r="B82"/>
      <c r="C82" s="198" t="s">
        <v>106</v>
      </c>
      <c r="D82" s="156"/>
      <c r="E82" s="102" t="s">
        <v>107</v>
      </c>
      <c r="F82" s="95">
        <v>113</v>
      </c>
      <c r="G82" s="103">
        <v>15</v>
      </c>
      <c r="H82" s="25">
        <f>241.34*15</f>
        <v>3620.1</v>
      </c>
      <c r="I82" s="25">
        <f>H82*2</f>
        <v>7240.2</v>
      </c>
      <c r="J82" s="25">
        <f>K82*24</f>
        <v>4344.12</v>
      </c>
      <c r="K82" s="53">
        <f>H82*0.05</f>
        <v>181.005</v>
      </c>
      <c r="L82" s="53"/>
      <c r="M82" s="117">
        <v>151.32</v>
      </c>
      <c r="N82" s="118">
        <v>0</v>
      </c>
      <c r="O82" s="117">
        <v>0</v>
      </c>
      <c r="P82" s="117"/>
      <c r="Q82" s="25">
        <f>H82+K82-M82+N82-O82-P82+L82</f>
        <v>3649.7849999999999</v>
      </c>
      <c r="R82" s="2"/>
      <c r="S82"/>
    </row>
    <row r="83" spans="1:19" s="159" customFormat="1" ht="26.25" customHeight="1" x14ac:dyDescent="0.25">
      <c r="A83" s="19" t="s">
        <v>108</v>
      </c>
      <c r="B83"/>
      <c r="C83" s="100" t="s">
        <v>109</v>
      </c>
      <c r="D83" s="101"/>
      <c r="E83" s="102" t="s">
        <v>84</v>
      </c>
      <c r="F83" s="95">
        <v>113</v>
      </c>
      <c r="G83" s="103">
        <v>15</v>
      </c>
      <c r="H83" s="25">
        <f>2261.37/15*G83</f>
        <v>2261.37</v>
      </c>
      <c r="I83" s="25"/>
      <c r="J83" s="25"/>
      <c r="K83" s="53">
        <f>H83*0.05</f>
        <v>113.0685</v>
      </c>
      <c r="L83" s="53">
        <v>639.19000000000005</v>
      </c>
      <c r="M83" s="56">
        <v>0</v>
      </c>
      <c r="N83" s="57">
        <v>44.22</v>
      </c>
      <c r="O83" s="58">
        <v>0</v>
      </c>
      <c r="P83" s="58"/>
      <c r="Q83" s="199">
        <f>H83+K83-M83+N83-O83-P83+L83</f>
        <v>3057.8484999999996</v>
      </c>
      <c r="R83" s="2"/>
      <c r="S83"/>
    </row>
    <row r="84" spans="1:19" s="159" customFormat="1" ht="15.75" thickBot="1" x14ac:dyDescent="0.3">
      <c r="B84"/>
      <c r="C84" s="200"/>
      <c r="D84"/>
      <c r="E84" s="201"/>
      <c r="F84" s="202"/>
      <c r="G84" s="203" t="s">
        <v>28</v>
      </c>
      <c r="H84" s="204">
        <f>SUM(H82:H83)</f>
        <v>5881.4699999999993</v>
      </c>
      <c r="I84" s="204">
        <f t="shared" ref="I84:Q84" si="16">SUM(I82:I83)</f>
        <v>7240.2</v>
      </c>
      <c r="J84" s="204">
        <f t="shared" si="16"/>
        <v>4344.12</v>
      </c>
      <c r="K84" s="204">
        <f t="shared" si="16"/>
        <v>294.07349999999997</v>
      </c>
      <c r="L84" s="204">
        <f t="shared" si="16"/>
        <v>639.19000000000005</v>
      </c>
      <c r="M84" s="204">
        <f t="shared" si="16"/>
        <v>151.32</v>
      </c>
      <c r="N84" s="204">
        <f t="shared" si="16"/>
        <v>44.22</v>
      </c>
      <c r="O84" s="204">
        <f t="shared" si="16"/>
        <v>0</v>
      </c>
      <c r="P84" s="204">
        <f t="shared" si="16"/>
        <v>0</v>
      </c>
      <c r="Q84" s="204">
        <f t="shared" si="16"/>
        <v>6707.6334999999999</v>
      </c>
      <c r="R84" s="2"/>
      <c r="S84"/>
    </row>
    <row r="85" spans="1:19" s="159" customFormat="1" x14ac:dyDescent="0.25">
      <c r="B85"/>
      <c r="C85" s="64"/>
      <c r="D85"/>
      <c r="E85" s="65"/>
      <c r="F85" s="33"/>
      <c r="G85"/>
      <c r="H85"/>
      <c r="I85"/>
      <c r="J85"/>
      <c r="K85" s="66"/>
      <c r="L85" s="66"/>
      <c r="M85"/>
      <c r="N85" s="66"/>
      <c r="O85"/>
      <c r="P85"/>
      <c r="Q85" s="205"/>
      <c r="R85" s="2"/>
      <c r="S85"/>
    </row>
    <row r="86" spans="1:19" s="159" customFormat="1" ht="15.75" x14ac:dyDescent="0.25">
      <c r="B86"/>
      <c r="C86" s="206" t="s">
        <v>2</v>
      </c>
      <c r="D86" s="207" t="s">
        <v>29</v>
      </c>
      <c r="E86" s="208"/>
      <c r="F86" s="209"/>
      <c r="G86" s="207"/>
      <c r="H86" s="207"/>
      <c r="I86" s="207"/>
      <c r="J86" s="207"/>
      <c r="K86" s="210"/>
      <c r="L86" s="210"/>
      <c r="M86" s="207"/>
      <c r="N86" s="210"/>
      <c r="O86" s="207"/>
      <c r="P86" s="207"/>
      <c r="Q86" s="207"/>
      <c r="R86" s="2"/>
      <c r="S86"/>
    </row>
    <row r="87" spans="1:19" s="159" customFormat="1" ht="15.75" customHeight="1" x14ac:dyDescent="0.25">
      <c r="B87"/>
      <c r="C87" s="211" t="s">
        <v>110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2"/>
      <c r="Q87" s="206"/>
      <c r="R87" s="2"/>
      <c r="S87"/>
    </row>
    <row r="88" spans="1:19" s="159" customFormat="1" x14ac:dyDescent="0.25">
      <c r="B88"/>
      <c r="C88" s="10" t="str">
        <f>C80</f>
        <v>PERIODO DEL 1 AL 15 DE AGOSTO 2021</v>
      </c>
      <c r="D88" s="10"/>
      <c r="E88" s="6"/>
      <c r="F88" s="213"/>
      <c r="G88" s="214"/>
      <c r="H88" s="215"/>
      <c r="I88" s="215"/>
      <c r="J88" s="215"/>
      <c r="K88" s="216"/>
      <c r="L88" s="216"/>
      <c r="M88" s="215"/>
      <c r="N88" s="216"/>
      <c r="O88" s="215"/>
      <c r="P88" s="215"/>
      <c r="Q88" s="215"/>
      <c r="R88" s="2"/>
      <c r="S88"/>
    </row>
    <row r="89" spans="1:19" ht="22.5" x14ac:dyDescent="0.25">
      <c r="C89" s="12" t="s">
        <v>5</v>
      </c>
      <c r="D89" s="12" t="s">
        <v>6</v>
      </c>
      <c r="E89" s="13" t="s">
        <v>7</v>
      </c>
      <c r="F89" s="12" t="s">
        <v>8</v>
      </c>
      <c r="G89" s="12" t="s">
        <v>9</v>
      </c>
      <c r="H89" s="12" t="s">
        <v>10</v>
      </c>
      <c r="I89" s="12"/>
      <c r="J89" s="12"/>
      <c r="K89" s="14" t="s">
        <v>11</v>
      </c>
      <c r="L89" s="15" t="s">
        <v>12</v>
      </c>
      <c r="M89" s="12" t="s">
        <v>13</v>
      </c>
      <c r="N89" s="16" t="s">
        <v>14</v>
      </c>
      <c r="O89" s="17" t="s">
        <v>15</v>
      </c>
      <c r="P89" s="17" t="s">
        <v>16</v>
      </c>
      <c r="Q89" s="18" t="s">
        <v>17</v>
      </c>
    </row>
    <row r="90" spans="1:19" s="159" customFormat="1" ht="26.25" customHeight="1" x14ac:dyDescent="0.25">
      <c r="A90" s="19" t="s">
        <v>111</v>
      </c>
      <c r="B90"/>
      <c r="C90" s="217" t="s">
        <v>112</v>
      </c>
      <c r="D90" s="218"/>
      <c r="E90" s="219" t="s">
        <v>113</v>
      </c>
      <c r="F90" s="220">
        <v>113</v>
      </c>
      <c r="G90" s="221">
        <v>15</v>
      </c>
      <c r="H90" s="25">
        <v>6410.6</v>
      </c>
      <c r="I90" s="25"/>
      <c r="J90" s="25"/>
      <c r="K90" s="53">
        <f>H90*0.05</f>
        <v>320.53000000000003</v>
      </c>
      <c r="L90" s="53"/>
      <c r="M90" s="96">
        <v>664.83</v>
      </c>
      <c r="N90" s="97">
        <v>0</v>
      </c>
      <c r="O90" s="98"/>
      <c r="P90" s="98"/>
      <c r="Q90" s="25">
        <f t="shared" ref="Q90" si="17">H90+K90-M90+N90-O90-P90</f>
        <v>6066.3</v>
      </c>
      <c r="R90" s="2"/>
      <c r="S90"/>
    </row>
    <row r="91" spans="1:19" s="159" customFormat="1" ht="26.25" customHeight="1" x14ac:dyDescent="0.25">
      <c r="A91" s="19" t="s">
        <v>114</v>
      </c>
      <c r="B91"/>
      <c r="C91" s="119" t="s">
        <v>115</v>
      </c>
      <c r="D91" s="222"/>
      <c r="E91" s="219" t="s">
        <v>116</v>
      </c>
      <c r="F91" s="95">
        <v>113</v>
      </c>
      <c r="G91" s="223">
        <v>15</v>
      </c>
      <c r="H91" s="25">
        <v>2261.37</v>
      </c>
      <c r="I91" s="25"/>
      <c r="J91" s="25"/>
      <c r="K91" s="53">
        <f>H91*0.05</f>
        <v>113.0685</v>
      </c>
      <c r="L91" s="53"/>
      <c r="M91" s="56">
        <v>0</v>
      </c>
      <c r="N91" s="57">
        <v>44.22</v>
      </c>
      <c r="O91" s="58">
        <v>0</v>
      </c>
      <c r="P91" s="58">
        <v>862.5</v>
      </c>
      <c r="Q91" s="25">
        <f>H91+K91-M91+N91-O91-P91</f>
        <v>1556.1584999999995</v>
      </c>
      <c r="R91" s="2"/>
      <c r="S91"/>
    </row>
    <row r="92" spans="1:19" ht="26.25" customHeight="1" x14ac:dyDescent="0.25">
      <c r="A92" s="19" t="s">
        <v>117</v>
      </c>
      <c r="C92" s="119"/>
      <c r="D92" s="224"/>
      <c r="E92" s="219"/>
      <c r="F92" s="95"/>
      <c r="G92" s="223"/>
      <c r="H92" s="25"/>
      <c r="I92" s="25"/>
      <c r="J92" s="25"/>
      <c r="K92" s="53"/>
      <c r="L92" s="53"/>
      <c r="M92" s="56"/>
      <c r="N92" s="57"/>
      <c r="O92" s="58"/>
      <c r="P92" s="58"/>
      <c r="Q92" s="25"/>
    </row>
    <row r="93" spans="1:19" ht="15.75" thickBot="1" x14ac:dyDescent="0.3">
      <c r="C93" s="225"/>
      <c r="D93" s="214"/>
      <c r="E93" s="208"/>
      <c r="F93" s="226"/>
      <c r="G93" s="227" t="s">
        <v>28</v>
      </c>
      <c r="H93" s="228">
        <f t="shared" ref="H93:Q93" si="18">SUM(H90:H92)</f>
        <v>8671.9700000000012</v>
      </c>
      <c r="I93" s="228">
        <f t="shared" si="18"/>
        <v>0</v>
      </c>
      <c r="J93" s="228">
        <f t="shared" si="18"/>
        <v>0</v>
      </c>
      <c r="K93" s="229">
        <f t="shared" si="18"/>
        <v>433.59850000000006</v>
      </c>
      <c r="L93" s="229">
        <f t="shared" si="18"/>
        <v>0</v>
      </c>
      <c r="M93" s="228">
        <f t="shared" si="18"/>
        <v>664.83</v>
      </c>
      <c r="N93" s="229">
        <f t="shared" si="18"/>
        <v>44.22</v>
      </c>
      <c r="O93" s="229">
        <f t="shared" si="18"/>
        <v>0</v>
      </c>
      <c r="P93" s="229">
        <f t="shared" si="18"/>
        <v>862.5</v>
      </c>
      <c r="Q93" s="228">
        <f t="shared" si="18"/>
        <v>7622.4584999999997</v>
      </c>
    </row>
    <row r="94" spans="1:19" x14ac:dyDescent="0.25">
      <c r="C94" s="225"/>
      <c r="D94" s="214"/>
      <c r="E94" s="208"/>
      <c r="F94" s="230"/>
      <c r="G94" s="225"/>
      <c r="H94" s="231"/>
      <c r="I94" s="231"/>
      <c r="J94" s="231"/>
      <c r="K94" s="232"/>
      <c r="L94" s="232"/>
      <c r="M94" s="231"/>
      <c r="N94" s="232"/>
      <c r="O94" s="231"/>
      <c r="P94" s="231"/>
      <c r="Q94" s="231"/>
    </row>
    <row r="95" spans="1:19" ht="15.75" x14ac:dyDescent="0.25">
      <c r="C95" s="211" t="s">
        <v>118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2"/>
      <c r="Q95" s="206"/>
    </row>
    <row r="96" spans="1:19" x14ac:dyDescent="0.25">
      <c r="C96" s="10" t="str">
        <f>C88</f>
        <v>PERIODO DEL 1 AL 15 DE AGOSTO 2021</v>
      </c>
      <c r="D96" s="10"/>
      <c r="E96" s="6"/>
      <c r="F96" s="213"/>
      <c r="G96" s="214"/>
      <c r="H96" s="215"/>
      <c r="I96" s="215"/>
      <c r="J96" s="215"/>
      <c r="K96" s="216"/>
      <c r="L96" s="216"/>
      <c r="M96" s="215"/>
      <c r="N96" s="216"/>
      <c r="O96" s="215"/>
      <c r="P96" s="215"/>
      <c r="Q96" s="215"/>
    </row>
    <row r="97" spans="1:18" ht="22.5" x14ac:dyDescent="0.25">
      <c r="C97" s="12" t="s">
        <v>5</v>
      </c>
      <c r="D97" s="12" t="s">
        <v>6</v>
      </c>
      <c r="E97" s="13" t="s">
        <v>7</v>
      </c>
      <c r="F97" s="12" t="s">
        <v>8</v>
      </c>
      <c r="G97" s="12" t="s">
        <v>9</v>
      </c>
      <c r="H97" s="12" t="s">
        <v>10</v>
      </c>
      <c r="I97" s="12"/>
      <c r="J97" s="12"/>
      <c r="K97" s="14" t="s">
        <v>11</v>
      </c>
      <c r="L97" s="15" t="s">
        <v>12</v>
      </c>
      <c r="M97" s="12" t="s">
        <v>13</v>
      </c>
      <c r="N97" s="16" t="s">
        <v>14</v>
      </c>
      <c r="O97" s="17" t="s">
        <v>15</v>
      </c>
      <c r="P97" s="17" t="s">
        <v>16</v>
      </c>
      <c r="Q97" s="18" t="s">
        <v>17</v>
      </c>
    </row>
    <row r="98" spans="1:18" ht="26.25" customHeight="1" x14ac:dyDescent="0.25">
      <c r="A98" s="19" t="s">
        <v>119</v>
      </c>
      <c r="C98" s="217" t="s">
        <v>120</v>
      </c>
      <c r="D98" s="233"/>
      <c r="E98" s="219" t="s">
        <v>121</v>
      </c>
      <c r="F98" s="220">
        <v>113</v>
      </c>
      <c r="G98" s="221">
        <v>15</v>
      </c>
      <c r="H98" s="25">
        <v>3102.45</v>
      </c>
      <c r="I98" s="25"/>
      <c r="J98" s="25"/>
      <c r="K98" s="53">
        <f>H98*0.05</f>
        <v>155.1225</v>
      </c>
      <c r="L98" s="53"/>
      <c r="M98" s="96">
        <v>77.3</v>
      </c>
      <c r="N98" s="97">
        <v>0</v>
      </c>
      <c r="O98" s="98">
        <v>0</v>
      </c>
      <c r="P98" s="98"/>
      <c r="Q98" s="25">
        <f>H98+K98-M98+N98-O98-P98+L98</f>
        <v>3180.2724999999996</v>
      </c>
      <c r="R98" s="2" t="s">
        <v>122</v>
      </c>
    </row>
    <row r="99" spans="1:18" ht="15.75" thickBot="1" x14ac:dyDescent="0.3">
      <c r="C99" s="225"/>
      <c r="D99" s="214"/>
      <c r="E99" s="208"/>
      <c r="F99" s="230"/>
      <c r="G99" s="227" t="s">
        <v>28</v>
      </c>
      <c r="H99" s="228">
        <f t="shared" ref="H99:Q99" si="19">SUM(H98:H98)</f>
        <v>3102.45</v>
      </c>
      <c r="I99" s="228">
        <f t="shared" si="19"/>
        <v>0</v>
      </c>
      <c r="J99" s="228">
        <f t="shared" si="19"/>
        <v>0</v>
      </c>
      <c r="K99" s="228">
        <f t="shared" si="19"/>
        <v>155.1225</v>
      </c>
      <c r="L99" s="228">
        <f t="shared" si="19"/>
        <v>0</v>
      </c>
      <c r="M99" s="228">
        <f t="shared" si="19"/>
        <v>77.3</v>
      </c>
      <c r="N99" s="228">
        <f t="shared" si="19"/>
        <v>0</v>
      </c>
      <c r="O99" s="228">
        <f t="shared" si="19"/>
        <v>0</v>
      </c>
      <c r="P99" s="228">
        <f t="shared" si="19"/>
        <v>0</v>
      </c>
      <c r="Q99" s="228">
        <f t="shared" si="19"/>
        <v>3180.2724999999996</v>
      </c>
    </row>
    <row r="100" spans="1:18" x14ac:dyDescent="0.25">
      <c r="C100" s="225"/>
      <c r="D100" s="214"/>
      <c r="E100" s="208"/>
      <c r="F100" s="230"/>
      <c r="G100" s="225"/>
      <c r="H100" s="231"/>
      <c r="I100" s="231"/>
      <c r="J100" s="231"/>
      <c r="K100" s="232"/>
      <c r="L100" s="232"/>
      <c r="M100" s="231"/>
      <c r="N100" s="232"/>
      <c r="O100" s="231"/>
      <c r="P100" s="231"/>
      <c r="Q100" s="231"/>
    </row>
    <row r="101" spans="1:18" ht="15.75" x14ac:dyDescent="0.25">
      <c r="C101" s="211" t="s">
        <v>123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</row>
    <row r="102" spans="1:18" x14ac:dyDescent="0.25">
      <c r="C102" s="10" t="str">
        <f>C96</f>
        <v>PERIODO DEL 1 AL 15 DE AGOSTO 2021</v>
      </c>
      <c r="D102" s="11"/>
      <c r="E102" s="6"/>
      <c r="F102" s="234"/>
      <c r="G102" s="235"/>
      <c r="H102" s="236"/>
      <c r="I102" s="236"/>
      <c r="J102" s="236"/>
      <c r="K102" s="237"/>
      <c r="L102" s="237"/>
      <c r="M102" s="236"/>
      <c r="N102" s="237"/>
      <c r="O102" s="236"/>
      <c r="P102" s="236"/>
      <c r="Q102" s="236"/>
    </row>
    <row r="103" spans="1:18" ht="22.5" x14ac:dyDescent="0.25">
      <c r="C103" s="12" t="s">
        <v>5</v>
      </c>
      <c r="D103" s="12" t="s">
        <v>6</v>
      </c>
      <c r="E103" s="13" t="s">
        <v>7</v>
      </c>
      <c r="F103" s="12" t="s">
        <v>8</v>
      </c>
      <c r="G103" s="12" t="s">
        <v>9</v>
      </c>
      <c r="H103" s="12" t="s">
        <v>10</v>
      </c>
      <c r="I103" s="12"/>
      <c r="J103" s="12"/>
      <c r="K103" s="14" t="s">
        <v>11</v>
      </c>
      <c r="L103" s="15" t="s">
        <v>12</v>
      </c>
      <c r="M103" s="12" t="s">
        <v>13</v>
      </c>
      <c r="N103" s="16" t="s">
        <v>14</v>
      </c>
      <c r="O103" s="17" t="s">
        <v>15</v>
      </c>
      <c r="P103" s="17" t="s">
        <v>16</v>
      </c>
      <c r="Q103" s="18" t="s">
        <v>17</v>
      </c>
    </row>
    <row r="104" spans="1:18" ht="26.25" customHeight="1" x14ac:dyDescent="0.25">
      <c r="A104" s="19" t="s">
        <v>124</v>
      </c>
      <c r="C104" s="238" t="s">
        <v>125</v>
      </c>
      <c r="D104" s="239"/>
      <c r="E104" s="240" t="s">
        <v>126</v>
      </c>
      <c r="F104" s="95">
        <v>113</v>
      </c>
      <c r="G104" s="241">
        <v>15</v>
      </c>
      <c r="H104" s="25">
        <v>1570.48</v>
      </c>
      <c r="I104" s="25">
        <f>H104*2</f>
        <v>3140.96</v>
      </c>
      <c r="J104" s="25">
        <f>K104*24</f>
        <v>1884.576</v>
      </c>
      <c r="K104" s="53">
        <f>H104*0.05</f>
        <v>78.524000000000001</v>
      </c>
      <c r="L104" s="53"/>
      <c r="M104" s="161">
        <v>0</v>
      </c>
      <c r="N104" s="162">
        <v>114.39</v>
      </c>
      <c r="O104" s="161">
        <v>0</v>
      </c>
      <c r="P104" s="161"/>
      <c r="Q104" s="25">
        <f>H104+K104-M104+N104-O104-P104</f>
        <v>1763.394</v>
      </c>
    </row>
    <row r="105" spans="1:18" ht="19.5" customHeight="1" x14ac:dyDescent="0.25">
      <c r="C105" s="233"/>
      <c r="D105" s="239"/>
      <c r="E105" s="242"/>
      <c r="F105" s="95"/>
      <c r="G105" s="241"/>
      <c r="H105" s="25"/>
      <c r="I105" s="25"/>
      <c r="J105" s="25"/>
      <c r="K105" s="53"/>
      <c r="L105" s="53"/>
      <c r="M105" s="56"/>
      <c r="N105" s="162"/>
      <c r="O105" s="188"/>
      <c r="P105" s="188"/>
      <c r="Q105" s="25"/>
    </row>
    <row r="106" spans="1:18" ht="15.75" thickBot="1" x14ac:dyDescent="0.3">
      <c r="C106" s="243"/>
      <c r="D106" s="235"/>
      <c r="E106" s="244"/>
      <c r="F106" s="245"/>
      <c r="G106" s="246" t="s">
        <v>28</v>
      </c>
      <c r="H106" s="247">
        <f>SUM(H104:H105)</f>
        <v>1570.48</v>
      </c>
      <c r="I106" s="247">
        <f t="shared" ref="I106:Q106" si="20">SUM(I104:I105)</f>
        <v>3140.96</v>
      </c>
      <c r="J106" s="247">
        <f t="shared" si="20"/>
        <v>1884.576</v>
      </c>
      <c r="K106" s="248">
        <f>SUM(K104:K105)</f>
        <v>78.524000000000001</v>
      </c>
      <c r="L106" s="248">
        <f>SUM(L104:L105)</f>
        <v>0</v>
      </c>
      <c r="M106" s="247">
        <f t="shared" si="20"/>
        <v>0</v>
      </c>
      <c r="N106" s="248">
        <f t="shared" si="20"/>
        <v>114.39</v>
      </c>
      <c r="O106" s="248">
        <f t="shared" si="20"/>
        <v>0</v>
      </c>
      <c r="P106" s="248">
        <f t="shared" si="20"/>
        <v>0</v>
      </c>
      <c r="Q106" s="247">
        <f t="shared" si="20"/>
        <v>1763.394</v>
      </c>
    </row>
    <row r="107" spans="1:18" ht="15.75" x14ac:dyDescent="0.25">
      <c r="C107" s="249" t="s">
        <v>127</v>
      </c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</row>
    <row r="108" spans="1:18" ht="15" customHeight="1" x14ac:dyDescent="0.25">
      <c r="C108" s="31"/>
      <c r="D108" s="250"/>
      <c r="E108" s="6"/>
      <c r="F108" s="251"/>
      <c r="G108" s="252"/>
      <c r="H108" s="253"/>
      <c r="I108" s="253"/>
      <c r="J108" s="253"/>
      <c r="K108" s="254"/>
      <c r="L108" s="254"/>
      <c r="M108" s="253"/>
      <c r="N108" s="254"/>
      <c r="O108" s="253"/>
      <c r="P108" s="253"/>
      <c r="Q108" s="253"/>
    </row>
    <row r="109" spans="1:18" ht="15" customHeight="1" x14ac:dyDescent="0.25">
      <c r="C109" s="10" t="str">
        <f>C102</f>
        <v>PERIODO DEL 1 AL 15 DE AGOSTO 2021</v>
      </c>
      <c r="D109" s="11"/>
      <c r="E109" s="6"/>
      <c r="F109" s="251"/>
      <c r="G109" s="252"/>
      <c r="H109" s="253"/>
      <c r="I109" s="253"/>
      <c r="J109" s="253"/>
      <c r="K109" s="254"/>
      <c r="L109" s="254"/>
      <c r="M109" s="253"/>
      <c r="N109" s="254"/>
      <c r="O109" s="253"/>
      <c r="P109" s="253"/>
      <c r="Q109" s="253"/>
    </row>
    <row r="110" spans="1:18" ht="22.5" x14ac:dyDescent="0.25">
      <c r="C110" s="255" t="s">
        <v>5</v>
      </c>
      <c r="D110" s="255" t="s">
        <v>6</v>
      </c>
      <c r="E110" s="256" t="s">
        <v>7</v>
      </c>
      <c r="F110" s="255" t="s">
        <v>8</v>
      </c>
      <c r="G110" s="257" t="s">
        <v>9</v>
      </c>
      <c r="H110" s="255" t="s">
        <v>10</v>
      </c>
      <c r="I110" s="255"/>
      <c r="J110" s="255"/>
      <c r="K110" s="14" t="s">
        <v>11</v>
      </c>
      <c r="L110" s="15" t="s">
        <v>12</v>
      </c>
      <c r="M110" s="255" t="s">
        <v>13</v>
      </c>
      <c r="N110" s="258" t="s">
        <v>14</v>
      </c>
      <c r="O110" s="259" t="s">
        <v>15</v>
      </c>
      <c r="P110" s="258" t="s">
        <v>128</v>
      </c>
      <c r="Q110" s="260" t="s">
        <v>17</v>
      </c>
    </row>
    <row r="111" spans="1:18" ht="25.5" customHeight="1" x14ac:dyDescent="0.25">
      <c r="A111" s="19" t="s">
        <v>129</v>
      </c>
      <c r="C111" s="261" t="s">
        <v>130</v>
      </c>
      <c r="D111" s="262"/>
      <c r="E111" s="263" t="s">
        <v>131</v>
      </c>
      <c r="F111" s="95">
        <v>113</v>
      </c>
      <c r="G111" s="221">
        <v>15</v>
      </c>
      <c r="H111" s="25">
        <v>787.41</v>
      </c>
      <c r="I111" s="25">
        <f>H111*2</f>
        <v>1574.82</v>
      </c>
      <c r="J111" s="25">
        <f>K111*24</f>
        <v>944.89200000000005</v>
      </c>
      <c r="K111" s="53">
        <f t="shared" ref="K111:K119" si="21">H111*0.05</f>
        <v>39.3705</v>
      </c>
      <c r="L111" s="53"/>
      <c r="M111" s="264">
        <v>0</v>
      </c>
      <c r="N111" s="265">
        <v>164.66</v>
      </c>
      <c r="O111" s="266">
        <v>0</v>
      </c>
      <c r="P111" s="266"/>
      <c r="Q111" s="25">
        <f>H111+K111-M111+N111-O111-P111+L111</f>
        <v>991.44049999999993</v>
      </c>
    </row>
    <row r="112" spans="1:18" ht="25.5" customHeight="1" x14ac:dyDescent="0.25">
      <c r="A112" s="19" t="s">
        <v>132</v>
      </c>
      <c r="C112" s="261" t="s">
        <v>133</v>
      </c>
      <c r="D112" s="262"/>
      <c r="E112" s="263" t="s">
        <v>134</v>
      </c>
      <c r="F112" s="95">
        <v>113</v>
      </c>
      <c r="G112" s="241">
        <v>15</v>
      </c>
      <c r="H112" s="25">
        <v>1790.3025</v>
      </c>
      <c r="I112" s="25">
        <f t="shared" ref="I112:I115" si="22">H112*2</f>
        <v>3580.605</v>
      </c>
      <c r="J112" s="25">
        <f t="shared" ref="J112:J117" si="23">K112*24</f>
        <v>2148.3630000000003</v>
      </c>
      <c r="K112" s="53">
        <f t="shared" si="21"/>
        <v>89.515125000000012</v>
      </c>
      <c r="L112" s="53"/>
      <c r="M112" s="56">
        <v>0</v>
      </c>
      <c r="N112" s="57">
        <v>88.32</v>
      </c>
      <c r="O112" s="266">
        <v>0</v>
      </c>
      <c r="P112" s="266">
        <v>937.5</v>
      </c>
      <c r="Q112" s="25">
        <f t="shared" ref="Q112:Q119" si="24">H112+K112-M112+N112-O112-P112+L112</f>
        <v>1030.6376250000001</v>
      </c>
    </row>
    <row r="113" spans="1:19" ht="25.5" customHeight="1" x14ac:dyDescent="0.25">
      <c r="A113" s="19" t="s">
        <v>135</v>
      </c>
      <c r="C113" s="267" t="s">
        <v>136</v>
      </c>
      <c r="D113" s="268"/>
      <c r="E113" s="263" t="s">
        <v>137</v>
      </c>
      <c r="F113" s="95">
        <v>113</v>
      </c>
      <c r="G113" s="269">
        <v>15</v>
      </c>
      <c r="H113" s="25">
        <v>2460.6675</v>
      </c>
      <c r="I113" s="25">
        <f t="shared" si="22"/>
        <v>4921.335</v>
      </c>
      <c r="J113" s="25">
        <f t="shared" si="23"/>
        <v>2952.8010000000004</v>
      </c>
      <c r="K113" s="53">
        <f t="shared" si="21"/>
        <v>123.03337500000001</v>
      </c>
      <c r="L113" s="53"/>
      <c r="M113" s="56">
        <v>0</v>
      </c>
      <c r="N113" s="57">
        <v>17.07</v>
      </c>
      <c r="O113" s="266">
        <v>0</v>
      </c>
      <c r="P113" s="266"/>
      <c r="Q113" s="25">
        <f t="shared" si="24"/>
        <v>2600.7708750000002</v>
      </c>
    </row>
    <row r="114" spans="1:19" ht="25.5" customHeight="1" x14ac:dyDescent="0.25">
      <c r="A114" s="19" t="s">
        <v>138</v>
      </c>
      <c r="C114" s="267" t="s">
        <v>139</v>
      </c>
      <c r="D114" s="268"/>
      <c r="E114" s="263" t="s">
        <v>140</v>
      </c>
      <c r="F114" s="95">
        <v>113</v>
      </c>
      <c r="G114" s="269">
        <v>15</v>
      </c>
      <c r="H114" s="25">
        <f>3298.8075/15*G114</f>
        <v>3298.8074999999999</v>
      </c>
      <c r="I114" s="25">
        <f t="shared" si="22"/>
        <v>6597.6149999999998</v>
      </c>
      <c r="J114" s="25">
        <f t="shared" si="23"/>
        <v>3958.5690000000004</v>
      </c>
      <c r="K114" s="53">
        <f t="shared" si="21"/>
        <v>164.94037500000002</v>
      </c>
      <c r="L114" s="53">
        <v>254</v>
      </c>
      <c r="M114" s="96">
        <v>98.66</v>
      </c>
      <c r="N114" s="97">
        <v>0</v>
      </c>
      <c r="O114" s="266">
        <v>0</v>
      </c>
      <c r="P114" s="266"/>
      <c r="Q114" s="25">
        <f t="shared" si="24"/>
        <v>3619.0878750000002</v>
      </c>
    </row>
    <row r="115" spans="1:19" ht="25.5" customHeight="1" x14ac:dyDescent="0.25">
      <c r="A115" s="19" t="s">
        <v>141</v>
      </c>
      <c r="C115" s="270" t="s">
        <v>142</v>
      </c>
      <c r="D115" s="268"/>
      <c r="E115" s="263" t="s">
        <v>143</v>
      </c>
      <c r="F115" s="95">
        <v>113</v>
      </c>
      <c r="G115" s="269">
        <v>13</v>
      </c>
      <c r="H115" s="25">
        <f>1731.135/15*G115</f>
        <v>1500.317</v>
      </c>
      <c r="I115" s="25">
        <f t="shared" si="22"/>
        <v>3000.634</v>
      </c>
      <c r="J115" s="25">
        <f t="shared" si="23"/>
        <v>1800.3804</v>
      </c>
      <c r="K115" s="53">
        <f t="shared" si="21"/>
        <v>75.01585</v>
      </c>
      <c r="L115" s="53">
        <v>127</v>
      </c>
      <c r="M115" s="271">
        <v>0</v>
      </c>
      <c r="N115" s="272">
        <v>97.21</v>
      </c>
      <c r="O115" s="266">
        <v>0</v>
      </c>
      <c r="P115" s="266"/>
      <c r="Q115" s="25">
        <f t="shared" si="24"/>
        <v>1799.54285</v>
      </c>
    </row>
    <row r="116" spans="1:19" ht="25.5" customHeight="1" x14ac:dyDescent="0.25">
      <c r="A116" s="19" t="s">
        <v>144</v>
      </c>
      <c r="C116" s="270" t="s">
        <v>145</v>
      </c>
      <c r="D116" s="268"/>
      <c r="E116" s="263" t="s">
        <v>143</v>
      </c>
      <c r="F116" s="95">
        <v>113</v>
      </c>
      <c r="G116" s="269">
        <v>15</v>
      </c>
      <c r="H116" s="25">
        <f>1731.14/15*G116</f>
        <v>1731.14</v>
      </c>
      <c r="I116" s="25"/>
      <c r="J116" s="25">
        <f t="shared" si="23"/>
        <v>2077.3680000000004</v>
      </c>
      <c r="K116" s="53">
        <f t="shared" si="21"/>
        <v>86.557000000000016</v>
      </c>
      <c r="L116" s="53"/>
      <c r="M116" s="271">
        <v>0</v>
      </c>
      <c r="N116" s="272">
        <v>97.21</v>
      </c>
      <c r="O116" s="266">
        <v>0</v>
      </c>
      <c r="P116" s="266"/>
      <c r="Q116" s="25">
        <f>H116+K116-M116+N116-O116-P116+L116</f>
        <v>1914.9070000000002</v>
      </c>
    </row>
    <row r="117" spans="1:19" s="159" customFormat="1" ht="25.5" customHeight="1" x14ac:dyDescent="0.25">
      <c r="A117" s="19"/>
      <c r="B117"/>
      <c r="C117" s="184" t="s">
        <v>146</v>
      </c>
      <c r="D117" s="273"/>
      <c r="E117" s="274" t="s">
        <v>147</v>
      </c>
      <c r="F117" s="95">
        <v>113</v>
      </c>
      <c r="G117" s="241">
        <v>15</v>
      </c>
      <c r="H117" s="25">
        <v>1790.3025</v>
      </c>
      <c r="I117" s="25"/>
      <c r="J117" s="25">
        <f t="shared" si="23"/>
        <v>2148.3630000000003</v>
      </c>
      <c r="K117" s="53">
        <f t="shared" si="21"/>
        <v>89.515125000000012</v>
      </c>
      <c r="L117" s="53"/>
      <c r="M117" s="56">
        <v>0</v>
      </c>
      <c r="N117" s="57">
        <v>88.32</v>
      </c>
      <c r="O117" s="188">
        <v>0</v>
      </c>
      <c r="P117" s="188"/>
      <c r="Q117" s="25">
        <f t="shared" si="24"/>
        <v>1968.1376250000001</v>
      </c>
      <c r="R117" s="2"/>
      <c r="S117"/>
    </row>
    <row r="118" spans="1:19" s="159" customFormat="1" ht="25.5" customHeight="1" x14ac:dyDescent="0.25">
      <c r="A118" s="19"/>
      <c r="B118"/>
      <c r="C118" s="100" t="s">
        <v>148</v>
      </c>
      <c r="D118" s="101"/>
      <c r="E118" s="102" t="s">
        <v>56</v>
      </c>
      <c r="F118" s="95">
        <v>113</v>
      </c>
      <c r="G118" s="103">
        <v>15</v>
      </c>
      <c r="H118" s="25">
        <f>2243.95/15*G118</f>
        <v>2243.9499999999998</v>
      </c>
      <c r="I118" s="25">
        <f>H118*2</f>
        <v>4487.8999999999996</v>
      </c>
      <c r="J118" s="25">
        <f>K118*24</f>
        <v>2692.74</v>
      </c>
      <c r="K118" s="53">
        <f>H118*0.05</f>
        <v>112.19749999999999</v>
      </c>
      <c r="L118" s="53">
        <f>127+628.31</f>
        <v>755.31</v>
      </c>
      <c r="M118" s="56"/>
      <c r="N118" s="57">
        <v>45.34</v>
      </c>
      <c r="O118" s="58">
        <v>0</v>
      </c>
      <c r="P118" s="58"/>
      <c r="Q118" s="275">
        <f>H118+K118-M118+N118-O118-P118+L118</f>
        <v>3156.7975000000001</v>
      </c>
      <c r="R118" s="2"/>
      <c r="S118"/>
    </row>
    <row r="119" spans="1:19" s="159" customFormat="1" ht="25.5" customHeight="1" x14ac:dyDescent="0.25">
      <c r="A119" s="19" t="s">
        <v>149</v>
      </c>
      <c r="B119"/>
      <c r="C119" s="276" t="s">
        <v>150</v>
      </c>
      <c r="D119" s="273"/>
      <c r="E119" s="274" t="s">
        <v>147</v>
      </c>
      <c r="F119" s="95">
        <v>113</v>
      </c>
      <c r="G119" s="241">
        <v>15</v>
      </c>
      <c r="H119" s="25">
        <f>1790.3025/15*G119</f>
        <v>1790.3025</v>
      </c>
      <c r="I119" s="25"/>
      <c r="J119" s="25">
        <f>K119*24*5</f>
        <v>10741.815000000002</v>
      </c>
      <c r="K119" s="53">
        <f t="shared" si="21"/>
        <v>89.515125000000012</v>
      </c>
      <c r="L119" s="53"/>
      <c r="M119" s="56">
        <v>0</v>
      </c>
      <c r="N119" s="57">
        <v>88.32</v>
      </c>
      <c r="O119" s="188"/>
      <c r="P119" s="188"/>
      <c r="Q119" s="25">
        <f t="shared" si="24"/>
        <v>1968.1376250000001</v>
      </c>
      <c r="S119"/>
    </row>
    <row r="120" spans="1:19" s="159" customFormat="1" ht="15.75" thickBot="1" x14ac:dyDescent="0.3">
      <c r="B120"/>
      <c r="D120" s="252"/>
      <c r="E120" s="277"/>
      <c r="F120" s="278"/>
      <c r="G120" s="279" t="s">
        <v>28</v>
      </c>
      <c r="H120" s="280">
        <f t="shared" ref="H120:Q120" si="25">SUM(H111:H119)</f>
        <v>17393.199499999999</v>
      </c>
      <c r="I120" s="280">
        <f t="shared" si="25"/>
        <v>24162.909</v>
      </c>
      <c r="J120" s="280">
        <f t="shared" si="25"/>
        <v>29465.291400000002</v>
      </c>
      <c r="K120" s="280">
        <f t="shared" si="25"/>
        <v>869.65997500000003</v>
      </c>
      <c r="L120" s="280">
        <f t="shared" si="25"/>
        <v>1136.31</v>
      </c>
      <c r="M120" s="280">
        <f t="shared" si="25"/>
        <v>98.66</v>
      </c>
      <c r="N120" s="280">
        <f t="shared" si="25"/>
        <v>686.45</v>
      </c>
      <c r="O120" s="280">
        <f t="shared" si="25"/>
        <v>0</v>
      </c>
      <c r="P120" s="280">
        <f t="shared" si="25"/>
        <v>937.5</v>
      </c>
      <c r="Q120" s="280">
        <f t="shared" si="25"/>
        <v>19049.459475</v>
      </c>
      <c r="R120" s="2"/>
      <c r="S120"/>
    </row>
    <row r="121" spans="1:19" s="2" customFormat="1" ht="15.75" x14ac:dyDescent="0.25">
      <c r="A121"/>
      <c r="B121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S121"/>
    </row>
    <row r="122" spans="1:19" x14ac:dyDescent="0.25">
      <c r="C122" s="64"/>
      <c r="F122" s="33"/>
    </row>
    <row r="123" spans="1:19" ht="15.75" x14ac:dyDescent="0.25">
      <c r="C123" s="281" t="s">
        <v>151</v>
      </c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</row>
    <row r="124" spans="1:19" x14ac:dyDescent="0.25">
      <c r="C124" s="10" t="str">
        <f>C109</f>
        <v>PERIODO DEL 1 AL 15 DE AGOSTO 2021</v>
      </c>
      <c r="D124" s="11"/>
      <c r="E124" s="6"/>
      <c r="F124" s="282"/>
      <c r="G124" s="283"/>
      <c r="H124" s="284"/>
      <c r="I124" s="284"/>
      <c r="J124" s="284"/>
      <c r="K124" s="285"/>
      <c r="L124" s="285"/>
      <c r="M124" s="284"/>
      <c r="N124" s="285"/>
      <c r="O124" s="284"/>
      <c r="P124" s="284"/>
      <c r="Q124" s="284"/>
    </row>
    <row r="125" spans="1:19" ht="22.5" x14ac:dyDescent="0.25">
      <c r="C125" s="12" t="s">
        <v>5</v>
      </c>
      <c r="D125" s="12" t="s">
        <v>6</v>
      </c>
      <c r="E125" s="13" t="s">
        <v>7</v>
      </c>
      <c r="F125" s="12" t="s">
        <v>8</v>
      </c>
      <c r="G125" s="12" t="s">
        <v>9</v>
      </c>
      <c r="H125" s="12" t="s">
        <v>10</v>
      </c>
      <c r="I125" s="12"/>
      <c r="J125" s="12"/>
      <c r="K125" s="14" t="s">
        <v>11</v>
      </c>
      <c r="L125" s="15" t="s">
        <v>12</v>
      </c>
      <c r="M125" s="12" t="s">
        <v>13</v>
      </c>
      <c r="N125" s="16" t="s">
        <v>14</v>
      </c>
      <c r="O125" s="17" t="s">
        <v>15</v>
      </c>
      <c r="P125" s="17" t="s">
        <v>16</v>
      </c>
      <c r="Q125" s="18" t="s">
        <v>17</v>
      </c>
    </row>
    <row r="126" spans="1:19" s="286" customFormat="1" ht="26.25" customHeight="1" x14ac:dyDescent="0.25">
      <c r="A126" s="19" t="s">
        <v>152</v>
      </c>
      <c r="C126" s="287" t="s">
        <v>153</v>
      </c>
      <c r="D126" s="288"/>
      <c r="E126" s="289" t="s">
        <v>154</v>
      </c>
      <c r="F126" s="95">
        <v>113</v>
      </c>
      <c r="G126" s="241">
        <v>15</v>
      </c>
      <c r="H126" s="290">
        <v>2919.2174999999997</v>
      </c>
      <c r="I126" s="290">
        <f>H126*2</f>
        <v>5838.4349999999995</v>
      </c>
      <c r="J126" s="290">
        <f>K126*24</f>
        <v>3503.0609999999997</v>
      </c>
      <c r="K126" s="53">
        <f t="shared" ref="K126:K129" si="26">H126*0.05</f>
        <v>145.96087499999999</v>
      </c>
      <c r="L126" s="53"/>
      <c r="M126" s="290">
        <v>37.119999999999997</v>
      </c>
      <c r="N126" s="97">
        <v>0</v>
      </c>
      <c r="O126" s="290">
        <v>0</v>
      </c>
      <c r="P126" s="290"/>
      <c r="Q126" s="25">
        <f>H126+K126-M126+N126-O126-P126</f>
        <v>3028.0583749999996</v>
      </c>
      <c r="R126" s="291"/>
    </row>
    <row r="127" spans="1:19" ht="26.25" customHeight="1" x14ac:dyDescent="0.25">
      <c r="A127" s="19" t="s">
        <v>155</v>
      </c>
      <c r="C127" s="287" t="s">
        <v>156</v>
      </c>
      <c r="D127" s="288"/>
      <c r="E127" s="289" t="s">
        <v>157</v>
      </c>
      <c r="F127" s="95">
        <v>113</v>
      </c>
      <c r="G127" s="241">
        <v>15</v>
      </c>
      <c r="H127" s="25">
        <v>3350.55</v>
      </c>
      <c r="I127" s="25"/>
      <c r="J127" s="25"/>
      <c r="K127" s="53">
        <f>H127*0.05</f>
        <v>167.52750000000003</v>
      </c>
      <c r="L127" s="53"/>
      <c r="M127" s="56">
        <v>104.29</v>
      </c>
      <c r="N127" s="57">
        <v>0</v>
      </c>
      <c r="O127" s="56">
        <v>0</v>
      </c>
      <c r="P127" s="56"/>
      <c r="Q127" s="25">
        <f>H127+K127-M127+N127-O127-P127+L127</f>
        <v>3413.7875000000004</v>
      </c>
    </row>
    <row r="128" spans="1:19" ht="26.25" customHeight="1" x14ac:dyDescent="0.25">
      <c r="A128" s="19"/>
      <c r="C128" s="287" t="s">
        <v>158</v>
      </c>
      <c r="D128" s="292" t="s">
        <v>159</v>
      </c>
      <c r="E128" s="289" t="s">
        <v>160</v>
      </c>
      <c r="F128" s="95">
        <v>113</v>
      </c>
      <c r="G128" s="241">
        <v>15</v>
      </c>
      <c r="H128" s="25">
        <v>1116.855</v>
      </c>
      <c r="I128" s="293">
        <f>H128*2</f>
        <v>2233.71</v>
      </c>
      <c r="J128" s="293">
        <f>K128*24</f>
        <v>1340.2260000000001</v>
      </c>
      <c r="K128" s="53">
        <f t="shared" si="26"/>
        <v>55.842750000000002</v>
      </c>
      <c r="L128" s="53"/>
      <c r="M128" s="290">
        <v>0</v>
      </c>
      <c r="N128" s="294">
        <v>143.41999999999999</v>
      </c>
      <c r="O128" s="290">
        <v>0</v>
      </c>
      <c r="P128" s="290"/>
      <c r="Q128" s="25">
        <f>H128+K128-M128+N128-O128-P128</f>
        <v>1316.1177500000001</v>
      </c>
    </row>
    <row r="129" spans="1:19" ht="26.25" customHeight="1" x14ac:dyDescent="0.25">
      <c r="A129" s="19" t="s">
        <v>161</v>
      </c>
      <c r="C129" s="287" t="s">
        <v>162</v>
      </c>
      <c r="D129" s="288"/>
      <c r="E129" s="289" t="s">
        <v>163</v>
      </c>
      <c r="F129" s="95">
        <v>113</v>
      </c>
      <c r="G129" s="241">
        <v>15</v>
      </c>
      <c r="H129" s="25">
        <v>2957.13</v>
      </c>
      <c r="I129" s="293">
        <f>H129*2</f>
        <v>5914.26</v>
      </c>
      <c r="J129" s="293">
        <f>K129*24</f>
        <v>3548.5560000000005</v>
      </c>
      <c r="K129" s="53">
        <f t="shared" si="26"/>
        <v>147.85650000000001</v>
      </c>
      <c r="L129" s="53"/>
      <c r="M129" s="290">
        <v>41.24</v>
      </c>
      <c r="N129" s="294">
        <v>0</v>
      </c>
      <c r="O129" s="290">
        <v>0</v>
      </c>
      <c r="P129" s="290"/>
      <c r="Q129" s="25">
        <f>H129+K129-M129+N129-O129-P129</f>
        <v>3063.7465000000002</v>
      </c>
    </row>
    <row r="130" spans="1:19" ht="15.75" thickBot="1" x14ac:dyDescent="0.3">
      <c r="C130" s="295"/>
      <c r="D130" s="296"/>
      <c r="E130" s="297"/>
      <c r="F130" s="298"/>
      <c r="G130" s="299" t="s">
        <v>28</v>
      </c>
      <c r="H130" s="300">
        <f t="shared" ref="H130:Q130" si="27">SUM(H126:H129)</f>
        <v>10343.752499999999</v>
      </c>
      <c r="I130" s="300">
        <f t="shared" si="27"/>
        <v>13986.404999999999</v>
      </c>
      <c r="J130" s="300">
        <f t="shared" si="27"/>
        <v>8391.8430000000008</v>
      </c>
      <c r="K130" s="300">
        <f t="shared" si="27"/>
        <v>517.18762500000003</v>
      </c>
      <c r="L130" s="300">
        <f t="shared" si="27"/>
        <v>0</v>
      </c>
      <c r="M130" s="300">
        <f t="shared" si="27"/>
        <v>182.65</v>
      </c>
      <c r="N130" s="300">
        <f t="shared" si="27"/>
        <v>143.41999999999999</v>
      </c>
      <c r="O130" s="300">
        <f t="shared" si="27"/>
        <v>0</v>
      </c>
      <c r="P130" s="300">
        <f t="shared" si="27"/>
        <v>0</v>
      </c>
      <c r="Q130" s="300">
        <f t="shared" si="27"/>
        <v>10821.710125000001</v>
      </c>
    </row>
    <row r="131" spans="1:19" x14ac:dyDescent="0.25">
      <c r="C131" s="295"/>
      <c r="D131" s="296"/>
      <c r="E131" s="297"/>
      <c r="F131" s="298"/>
      <c r="G131" s="301"/>
      <c r="H131" s="302"/>
      <c r="I131" s="302"/>
      <c r="J131" s="302"/>
      <c r="K131" s="303"/>
      <c r="L131" s="303"/>
      <c r="M131" s="302"/>
      <c r="N131" s="303"/>
      <c r="O131" s="302"/>
      <c r="P131" s="302"/>
      <c r="Q131" s="302"/>
    </row>
    <row r="132" spans="1:19" s="159" customFormat="1" ht="16.5" customHeight="1" x14ac:dyDescent="0.35">
      <c r="B132"/>
      <c r="C132" s="304" t="s">
        <v>2</v>
      </c>
      <c r="D132" s="305"/>
      <c r="E132" s="306"/>
      <c r="F132" s="305"/>
      <c r="G132" s="305"/>
      <c r="H132" s="305"/>
      <c r="I132" s="305"/>
      <c r="J132" s="305"/>
      <c r="K132" s="307"/>
      <c r="L132" s="307"/>
      <c r="M132" s="305"/>
      <c r="N132" s="307"/>
      <c r="O132" s="305"/>
      <c r="P132" s="305"/>
      <c r="Q132" s="305"/>
      <c r="R132" s="2"/>
      <c r="S132"/>
    </row>
    <row r="133" spans="1:19" s="159" customFormat="1" ht="16.5" customHeight="1" x14ac:dyDescent="0.25">
      <c r="B133"/>
      <c r="C133" s="308" t="s">
        <v>164</v>
      </c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2"/>
      <c r="S133"/>
    </row>
    <row r="134" spans="1:19" s="159" customFormat="1" ht="16.5" customHeight="1" x14ac:dyDescent="0.25">
      <c r="B134"/>
      <c r="C134" s="309"/>
      <c r="D134" s="309"/>
      <c r="E134" s="310"/>
      <c r="F134" s="309"/>
      <c r="G134" s="309"/>
      <c r="H134" s="309"/>
      <c r="I134" s="309"/>
      <c r="J134" s="309"/>
      <c r="K134" s="311"/>
      <c r="L134" s="311"/>
      <c r="M134" s="309"/>
      <c r="N134" s="311"/>
      <c r="O134" s="309"/>
      <c r="P134" s="309"/>
      <c r="Q134" s="309"/>
      <c r="R134" s="2"/>
      <c r="S134"/>
    </row>
    <row r="135" spans="1:19" x14ac:dyDescent="0.25">
      <c r="C135" s="10" t="str">
        <f>C124</f>
        <v>PERIODO DEL 1 AL 15 DE AGOSTO 2021</v>
      </c>
      <c r="D135" s="11"/>
      <c r="E135" s="6"/>
      <c r="F135" s="312"/>
      <c r="G135" s="313"/>
      <c r="H135" s="314"/>
      <c r="I135" s="314"/>
      <c r="J135" s="314"/>
      <c r="K135" s="315"/>
      <c r="L135" s="315"/>
      <c r="M135" s="314"/>
      <c r="N135" s="315"/>
      <c r="O135" s="314"/>
      <c r="P135" s="314"/>
      <c r="Q135" s="314"/>
    </row>
    <row r="136" spans="1:19" ht="22.5" x14ac:dyDescent="0.25">
      <c r="C136" s="12" t="s">
        <v>5</v>
      </c>
      <c r="D136" s="12" t="s">
        <v>6</v>
      </c>
      <c r="E136" s="13" t="s">
        <v>7</v>
      </c>
      <c r="F136" s="12" t="s">
        <v>8</v>
      </c>
      <c r="G136" s="12" t="s">
        <v>9</v>
      </c>
      <c r="H136" s="12" t="s">
        <v>10</v>
      </c>
      <c r="I136" s="12"/>
      <c r="J136" s="12"/>
      <c r="K136" s="14" t="s">
        <v>11</v>
      </c>
      <c r="L136" s="15" t="s">
        <v>12</v>
      </c>
      <c r="M136" s="12" t="s">
        <v>13</v>
      </c>
      <c r="N136" s="16" t="s">
        <v>14</v>
      </c>
      <c r="O136" s="17" t="s">
        <v>15</v>
      </c>
      <c r="P136" s="17" t="s">
        <v>16</v>
      </c>
      <c r="Q136" s="18" t="s">
        <v>17</v>
      </c>
    </row>
    <row r="137" spans="1:19" ht="26.25" customHeight="1" x14ac:dyDescent="0.25">
      <c r="A137" s="19" t="s">
        <v>165</v>
      </c>
      <c r="C137" s="29" t="s">
        <v>166</v>
      </c>
      <c r="D137" s="316" t="s">
        <v>167</v>
      </c>
      <c r="E137" s="274" t="s">
        <v>168</v>
      </c>
      <c r="F137" s="95">
        <v>113</v>
      </c>
      <c r="G137" s="241">
        <v>15</v>
      </c>
      <c r="H137" s="25">
        <v>4516.95</v>
      </c>
      <c r="I137" s="25">
        <f>H137*2</f>
        <v>9033.9</v>
      </c>
      <c r="J137" s="25">
        <f>K137*24</f>
        <v>5420.34</v>
      </c>
      <c r="K137" s="53">
        <f>H137*0.05</f>
        <v>225.8475</v>
      </c>
      <c r="L137" s="53"/>
      <c r="M137" s="25">
        <v>356.3</v>
      </c>
      <c r="N137" s="26">
        <v>0</v>
      </c>
      <c r="O137" s="25">
        <v>0</v>
      </c>
      <c r="P137" s="25"/>
      <c r="Q137" s="25">
        <f>H137+K137-M137+N137-O137-P137</f>
        <v>4386.4974999999995</v>
      </c>
      <c r="R137" s="317"/>
    </row>
    <row r="138" spans="1:19" ht="26.25" customHeight="1" x14ac:dyDescent="0.25">
      <c r="A138" s="19" t="s">
        <v>169</v>
      </c>
      <c r="C138" s="276" t="s">
        <v>170</v>
      </c>
      <c r="D138" s="273"/>
      <c r="E138" s="274" t="s">
        <v>168</v>
      </c>
      <c r="F138" s="95">
        <v>113</v>
      </c>
      <c r="G138" s="241">
        <v>15</v>
      </c>
      <c r="H138" s="25">
        <f>3142.53/15*G138</f>
        <v>3142.53</v>
      </c>
      <c r="I138" s="25">
        <f>H138*2</f>
        <v>6285.06</v>
      </c>
      <c r="J138" s="25">
        <f>K138*24</f>
        <v>3771.0360000000005</v>
      </c>
      <c r="K138" s="53">
        <f>H138*0.05</f>
        <v>157.12650000000002</v>
      </c>
      <c r="L138" s="53"/>
      <c r="M138" s="56">
        <v>81.66</v>
      </c>
      <c r="N138" s="57">
        <v>0</v>
      </c>
      <c r="O138" s="56">
        <v>0</v>
      </c>
      <c r="P138" s="56"/>
      <c r="Q138" s="25">
        <f>H138+K138-M138+N138-O138-P138+L138</f>
        <v>3217.9965000000002</v>
      </c>
      <c r="R138" s="318"/>
    </row>
    <row r="139" spans="1:19" ht="26.25" customHeight="1" x14ac:dyDescent="0.25">
      <c r="A139" s="286"/>
      <c r="C139" s="276" t="s">
        <v>171</v>
      </c>
      <c r="D139" s="273"/>
      <c r="E139" s="274" t="s">
        <v>172</v>
      </c>
      <c r="F139" s="95">
        <v>113</v>
      </c>
      <c r="G139" s="241">
        <v>15</v>
      </c>
      <c r="H139" s="25">
        <v>3456.76</v>
      </c>
      <c r="I139" s="25">
        <f>H139*2</f>
        <v>6913.52</v>
      </c>
      <c r="J139" s="25">
        <f>K139*24</f>
        <v>4148.112000000001</v>
      </c>
      <c r="K139" s="53">
        <f>H139*0.05</f>
        <v>172.83800000000002</v>
      </c>
      <c r="L139" s="53"/>
      <c r="M139" s="56">
        <v>115.84</v>
      </c>
      <c r="N139" s="57">
        <v>0</v>
      </c>
      <c r="O139" s="56">
        <v>0</v>
      </c>
      <c r="P139" s="56"/>
      <c r="Q139" s="25">
        <f>H139+K139-M139+N139-O139-P139</f>
        <v>3513.7580000000003</v>
      </c>
      <c r="R139" s="318"/>
    </row>
    <row r="140" spans="1:19" ht="15.75" thickBot="1" x14ac:dyDescent="0.3">
      <c r="C140" s="319"/>
      <c r="D140" s="313"/>
      <c r="E140" s="320"/>
      <c r="F140" s="321"/>
      <c r="G140" s="299" t="s">
        <v>28</v>
      </c>
      <c r="H140" s="322">
        <f t="shared" ref="H140:Q140" si="28">SUM(H137:H139)</f>
        <v>11116.24</v>
      </c>
      <c r="I140" s="322">
        <f t="shared" si="28"/>
        <v>22232.48</v>
      </c>
      <c r="J140" s="322">
        <f t="shared" si="28"/>
        <v>13339.488000000001</v>
      </c>
      <c r="K140" s="322">
        <f t="shared" si="28"/>
        <v>555.81200000000013</v>
      </c>
      <c r="L140" s="322">
        <f t="shared" si="28"/>
        <v>0</v>
      </c>
      <c r="M140" s="322">
        <f t="shared" si="28"/>
        <v>553.80000000000007</v>
      </c>
      <c r="N140" s="322">
        <f t="shared" si="28"/>
        <v>0</v>
      </c>
      <c r="O140" s="322">
        <f t="shared" si="28"/>
        <v>0</v>
      </c>
      <c r="P140" s="322">
        <f t="shared" si="28"/>
        <v>0</v>
      </c>
      <c r="Q140" s="322">
        <f t="shared" si="28"/>
        <v>11118.252</v>
      </c>
      <c r="R140" s="318"/>
    </row>
    <row r="141" spans="1:19" x14ac:dyDescent="0.25">
      <c r="C141" s="319"/>
      <c r="D141" s="313"/>
      <c r="E141" s="320"/>
      <c r="F141" s="321"/>
      <c r="G141" s="301"/>
      <c r="H141" s="323"/>
      <c r="I141" s="323"/>
      <c r="J141" s="323"/>
      <c r="K141" s="324"/>
      <c r="L141" s="324"/>
      <c r="M141" s="323"/>
      <c r="N141" s="324"/>
      <c r="O141" s="323"/>
      <c r="P141" s="323"/>
      <c r="Q141" s="323"/>
      <c r="R141" s="318"/>
    </row>
    <row r="142" spans="1:19" x14ac:dyDescent="0.25">
      <c r="D142" t="s">
        <v>29</v>
      </c>
      <c r="F142" s="33"/>
      <c r="R142" s="318"/>
    </row>
    <row r="143" spans="1:19" ht="15.75" x14ac:dyDescent="0.25">
      <c r="C143" s="325" t="s">
        <v>173</v>
      </c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18"/>
    </row>
    <row r="144" spans="1:19" x14ac:dyDescent="0.25">
      <c r="C144" s="10" t="str">
        <f>C135</f>
        <v>PERIODO DEL 1 AL 15 DE AGOSTO 2021</v>
      </c>
      <c r="D144" s="11"/>
      <c r="E144" s="6"/>
      <c r="F144" s="326"/>
      <c r="G144" s="327"/>
      <c r="H144" s="182"/>
      <c r="I144" s="182"/>
      <c r="J144" s="182"/>
      <c r="K144" s="183"/>
      <c r="L144" s="183"/>
      <c r="M144" s="182"/>
      <c r="N144" s="183"/>
      <c r="O144" s="182"/>
      <c r="P144" s="182"/>
      <c r="Q144" s="182"/>
      <c r="R144" s="318"/>
    </row>
    <row r="145" spans="1:18" ht="22.5" x14ac:dyDescent="0.25">
      <c r="C145" s="12" t="s">
        <v>5</v>
      </c>
      <c r="D145" s="12" t="s">
        <v>6</v>
      </c>
      <c r="E145" s="13" t="s">
        <v>7</v>
      </c>
      <c r="F145" s="12" t="s">
        <v>8</v>
      </c>
      <c r="G145" s="12" t="s">
        <v>9</v>
      </c>
      <c r="H145" s="12" t="s">
        <v>10</v>
      </c>
      <c r="I145" s="12"/>
      <c r="J145" s="12"/>
      <c r="K145" s="14" t="s">
        <v>11</v>
      </c>
      <c r="L145" s="15" t="s">
        <v>12</v>
      </c>
      <c r="M145" s="12" t="s">
        <v>13</v>
      </c>
      <c r="N145" s="16" t="s">
        <v>14</v>
      </c>
      <c r="O145" s="17" t="s">
        <v>15</v>
      </c>
      <c r="P145" s="17" t="s">
        <v>16</v>
      </c>
      <c r="Q145" s="18" t="s">
        <v>17</v>
      </c>
    </row>
    <row r="146" spans="1:18" ht="25.5" customHeight="1" x14ac:dyDescent="0.25">
      <c r="A146" s="19" t="s">
        <v>174</v>
      </c>
      <c r="C146" s="29" t="s">
        <v>175</v>
      </c>
      <c r="D146" s="328"/>
      <c r="E146" s="329" t="s">
        <v>176</v>
      </c>
      <c r="F146" s="95">
        <v>113</v>
      </c>
      <c r="G146" s="158">
        <v>15</v>
      </c>
      <c r="H146" s="25">
        <f>3102.45/15*G146</f>
        <v>3102.45</v>
      </c>
      <c r="I146" s="25"/>
      <c r="J146" s="25"/>
      <c r="K146" s="53">
        <f>H146*0.05</f>
        <v>155.1225</v>
      </c>
      <c r="L146" s="53"/>
      <c r="M146" s="56">
        <v>77.3</v>
      </c>
      <c r="N146" s="57">
        <v>0</v>
      </c>
      <c r="O146" s="56">
        <v>0</v>
      </c>
      <c r="P146" s="56"/>
      <c r="Q146" s="25">
        <f>H146+K146-M146+N146-O146-P146+L146</f>
        <v>3180.2724999999996</v>
      </c>
    </row>
    <row r="147" spans="1:18" ht="25.5" customHeight="1" x14ac:dyDescent="0.25">
      <c r="A147" s="19" t="s">
        <v>177</v>
      </c>
      <c r="C147" s="29" t="s">
        <v>178</v>
      </c>
      <c r="D147" s="328"/>
      <c r="E147" s="329" t="s">
        <v>179</v>
      </c>
      <c r="F147" s="95">
        <v>113</v>
      </c>
      <c r="G147" s="158">
        <v>15</v>
      </c>
      <c r="H147" s="25">
        <v>2261.3700000000003</v>
      </c>
      <c r="I147" s="25"/>
      <c r="J147" s="25"/>
      <c r="K147" s="53">
        <f>H147*0.05</f>
        <v>113.06850000000003</v>
      </c>
      <c r="L147" s="53"/>
      <c r="M147" s="56">
        <v>0</v>
      </c>
      <c r="N147" s="57">
        <v>44.22</v>
      </c>
      <c r="O147" s="25">
        <v>0</v>
      </c>
      <c r="P147" s="25"/>
      <c r="Q147" s="25">
        <f>H147+K147-M147+N147-O147-P147+L147</f>
        <v>2418.6585</v>
      </c>
    </row>
    <row r="148" spans="1:18" ht="20.25" customHeight="1" thickBot="1" x14ac:dyDescent="0.3">
      <c r="C148" s="319"/>
      <c r="D148" s="313"/>
      <c r="E148" s="320"/>
      <c r="F148" s="321"/>
      <c r="G148" s="299" t="s">
        <v>28</v>
      </c>
      <c r="H148" s="322">
        <f>SUM(H146:H147)</f>
        <v>5363.82</v>
      </c>
      <c r="I148" s="322">
        <f t="shared" ref="I148:Q148" si="29">SUM(I146:I147)</f>
        <v>0</v>
      </c>
      <c r="J148" s="322">
        <f t="shared" si="29"/>
        <v>0</v>
      </c>
      <c r="K148" s="322">
        <f t="shared" si="29"/>
        <v>268.19100000000003</v>
      </c>
      <c r="L148" s="322">
        <f t="shared" si="29"/>
        <v>0</v>
      </c>
      <c r="M148" s="322">
        <f t="shared" si="29"/>
        <v>77.3</v>
      </c>
      <c r="N148" s="322">
        <f t="shared" si="29"/>
        <v>44.22</v>
      </c>
      <c r="O148" s="322">
        <f t="shared" si="29"/>
        <v>0</v>
      </c>
      <c r="P148" s="322">
        <f t="shared" si="29"/>
        <v>0</v>
      </c>
      <c r="Q148" s="322">
        <f t="shared" si="29"/>
        <v>5598.9309999999996</v>
      </c>
      <c r="R148" s="318"/>
    </row>
    <row r="149" spans="1:18" ht="20.25" customHeight="1" x14ac:dyDescent="0.25">
      <c r="C149" s="319"/>
      <c r="D149" s="313"/>
      <c r="E149" s="320"/>
      <c r="F149" s="321"/>
      <c r="G149" s="301"/>
      <c r="H149" s="323"/>
      <c r="I149" s="323"/>
      <c r="J149" s="323"/>
      <c r="K149" s="324"/>
      <c r="L149" s="324"/>
      <c r="M149" s="323"/>
      <c r="N149" s="324"/>
      <c r="O149" s="323"/>
      <c r="P149" s="323"/>
      <c r="Q149" s="323"/>
      <c r="R149" s="318"/>
    </row>
    <row r="150" spans="1:18" ht="20.25" customHeight="1" x14ac:dyDescent="0.25">
      <c r="C150" s="325" t="s">
        <v>180</v>
      </c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18"/>
    </row>
    <row r="151" spans="1:18" ht="20.25" customHeight="1" x14ac:dyDescent="0.25">
      <c r="C151" s="10" t="str">
        <f>C144</f>
        <v>PERIODO DEL 1 AL 15 DE AGOSTO 2021</v>
      </c>
      <c r="D151" s="11"/>
      <c r="E151" s="6"/>
      <c r="F151" s="326"/>
      <c r="G151" s="327"/>
      <c r="H151" s="182"/>
      <c r="I151" s="182"/>
      <c r="J151" s="182"/>
      <c r="K151" s="183"/>
      <c r="L151" s="183"/>
      <c r="M151" s="182"/>
      <c r="N151" s="183"/>
      <c r="O151" s="182"/>
      <c r="P151" s="182"/>
      <c r="Q151" s="182"/>
      <c r="R151" s="318"/>
    </row>
    <row r="152" spans="1:18" ht="22.5" x14ac:dyDescent="0.25">
      <c r="C152" s="12" t="s">
        <v>5</v>
      </c>
      <c r="D152" s="12" t="s">
        <v>6</v>
      </c>
      <c r="E152" s="13" t="s">
        <v>7</v>
      </c>
      <c r="F152" s="12" t="s">
        <v>8</v>
      </c>
      <c r="G152" s="12" t="s">
        <v>9</v>
      </c>
      <c r="H152" s="12" t="s">
        <v>10</v>
      </c>
      <c r="I152" s="12"/>
      <c r="J152" s="12"/>
      <c r="K152" s="14" t="s">
        <v>11</v>
      </c>
      <c r="L152" s="15" t="s">
        <v>12</v>
      </c>
      <c r="M152" s="12" t="s">
        <v>13</v>
      </c>
      <c r="N152" s="16" t="s">
        <v>14</v>
      </c>
      <c r="O152" s="17" t="s">
        <v>15</v>
      </c>
      <c r="P152" s="17" t="s">
        <v>16</v>
      </c>
      <c r="Q152" s="18" t="s">
        <v>17</v>
      </c>
    </row>
    <row r="153" spans="1:18" ht="26.25" customHeight="1" x14ac:dyDescent="0.25">
      <c r="A153" s="19" t="s">
        <v>181</v>
      </c>
      <c r="C153" s="21" t="s">
        <v>182</v>
      </c>
      <c r="D153" s="22"/>
      <c r="E153" s="23" t="s">
        <v>183</v>
      </c>
      <c r="F153" s="95">
        <v>113</v>
      </c>
      <c r="G153" s="158">
        <v>15</v>
      </c>
      <c r="H153" s="25">
        <f>3102.45/15*G153</f>
        <v>3102.45</v>
      </c>
      <c r="I153" s="25"/>
      <c r="J153" s="25"/>
      <c r="K153" s="53">
        <f>H153*0.05</f>
        <v>155.1225</v>
      </c>
      <c r="L153" s="53"/>
      <c r="M153" s="56">
        <v>77.3</v>
      </c>
      <c r="N153" s="57">
        <v>0</v>
      </c>
      <c r="O153" s="56">
        <v>0</v>
      </c>
      <c r="P153" s="56"/>
      <c r="Q153" s="25">
        <f>H153+K153-M153+N153-O153-P153+L153</f>
        <v>3180.2724999999996</v>
      </c>
    </row>
    <row r="154" spans="1:18" ht="26.25" customHeight="1" x14ac:dyDescent="0.25">
      <c r="A154" s="19"/>
      <c r="C154" s="29"/>
      <c r="D154" s="328"/>
      <c r="E154" s="329"/>
      <c r="F154" s="95"/>
      <c r="G154" s="158"/>
      <c r="H154" s="25"/>
      <c r="I154" s="25"/>
      <c r="J154" s="25"/>
      <c r="K154" s="53"/>
      <c r="L154" s="53"/>
      <c r="M154" s="56"/>
      <c r="N154" s="57"/>
      <c r="O154" s="25"/>
      <c r="P154" s="25"/>
      <c r="Q154" s="25"/>
    </row>
    <row r="155" spans="1:18" ht="20.25" customHeight="1" thickBot="1" x14ac:dyDescent="0.3">
      <c r="C155" s="319"/>
      <c r="D155" s="313"/>
      <c r="E155" s="320"/>
      <c r="F155" s="321"/>
      <c r="G155" s="330" t="s">
        <v>28</v>
      </c>
      <c r="H155" s="192">
        <f>SUM(H153:H154)</f>
        <v>3102.45</v>
      </c>
      <c r="I155" s="192">
        <f t="shared" ref="I155:Q155" si="30">SUM(I153:I154)</f>
        <v>0</v>
      </c>
      <c r="J155" s="192">
        <f t="shared" si="30"/>
        <v>0</v>
      </c>
      <c r="K155" s="192">
        <f t="shared" si="30"/>
        <v>155.1225</v>
      </c>
      <c r="L155" s="192">
        <f t="shared" si="30"/>
        <v>0</v>
      </c>
      <c r="M155" s="192">
        <f t="shared" si="30"/>
        <v>77.3</v>
      </c>
      <c r="N155" s="192">
        <f t="shared" si="30"/>
        <v>0</v>
      </c>
      <c r="O155" s="192">
        <f t="shared" si="30"/>
        <v>0</v>
      </c>
      <c r="P155" s="192">
        <f t="shared" si="30"/>
        <v>0</v>
      </c>
      <c r="Q155" s="192">
        <f t="shared" si="30"/>
        <v>3180.2724999999996</v>
      </c>
      <c r="R155" s="318"/>
    </row>
    <row r="156" spans="1:18" ht="20.25" customHeight="1" x14ac:dyDescent="0.35">
      <c r="D156" s="305"/>
      <c r="E156" s="325" t="s">
        <v>184</v>
      </c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18"/>
    </row>
    <row r="157" spans="1:18" ht="20.25" customHeight="1" x14ac:dyDescent="0.25">
      <c r="C157" s="325" t="s">
        <v>185</v>
      </c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18"/>
    </row>
    <row r="158" spans="1:18" ht="20.25" customHeight="1" x14ac:dyDescent="0.25">
      <c r="C158" s="10" t="str">
        <f>C135</f>
        <v>PERIODO DEL 1 AL 15 DE AGOSTO 2021</v>
      </c>
      <c r="D158" s="11"/>
      <c r="E158" s="6"/>
      <c r="F158" s="326"/>
      <c r="G158" s="327"/>
      <c r="H158" s="182"/>
      <c r="I158" s="182"/>
      <c r="J158" s="182"/>
      <c r="K158" s="183"/>
      <c r="L158" s="183"/>
      <c r="M158" s="182"/>
      <c r="N158" s="183"/>
      <c r="O158" s="182"/>
      <c r="P158" s="182"/>
      <c r="Q158" s="182"/>
      <c r="R158" s="318"/>
    </row>
    <row r="159" spans="1:18" ht="22.5" x14ac:dyDescent="0.25">
      <c r="C159" s="12" t="s">
        <v>5</v>
      </c>
      <c r="D159" s="12" t="s">
        <v>6</v>
      </c>
      <c r="E159" s="13" t="s">
        <v>7</v>
      </c>
      <c r="F159" s="12" t="s">
        <v>8</v>
      </c>
      <c r="G159" s="12" t="s">
        <v>9</v>
      </c>
      <c r="H159" s="12" t="s">
        <v>10</v>
      </c>
      <c r="I159" s="12"/>
      <c r="J159" s="12"/>
      <c r="K159" s="14" t="s">
        <v>11</v>
      </c>
      <c r="L159" s="15" t="s">
        <v>12</v>
      </c>
      <c r="M159" s="12" t="s">
        <v>13</v>
      </c>
      <c r="N159" s="16" t="s">
        <v>14</v>
      </c>
      <c r="O159" s="17" t="s">
        <v>15</v>
      </c>
      <c r="P159" s="17" t="s">
        <v>16</v>
      </c>
      <c r="Q159" s="18" t="s">
        <v>17</v>
      </c>
    </row>
    <row r="160" spans="1:18" ht="26.25" customHeight="1" x14ac:dyDescent="0.25">
      <c r="A160" s="19" t="s">
        <v>186</v>
      </c>
      <c r="C160" s="29" t="s">
        <v>187</v>
      </c>
      <c r="D160" s="72"/>
      <c r="E160" s="329" t="s">
        <v>188</v>
      </c>
      <c r="F160" s="95">
        <v>113</v>
      </c>
      <c r="G160" s="158">
        <v>15</v>
      </c>
      <c r="H160" s="25">
        <v>3102.45</v>
      </c>
      <c r="I160" s="331"/>
      <c r="J160" s="331"/>
      <c r="K160" s="53">
        <f>H160*0.05</f>
        <v>155.1225</v>
      </c>
      <c r="L160" s="53">
        <v>500</v>
      </c>
      <c r="M160" s="56">
        <v>77.3</v>
      </c>
      <c r="N160" s="57">
        <v>0</v>
      </c>
      <c r="O160" s="56">
        <v>0</v>
      </c>
      <c r="P160" s="56"/>
      <c r="Q160" s="331">
        <f>H160+K160-M160+N160-O160-P160+L160</f>
        <v>3680.2724999999996</v>
      </c>
    </row>
    <row r="161" spans="1:19" ht="15.75" thickBot="1" x14ac:dyDescent="0.3">
      <c r="C161" s="332"/>
      <c r="D161" s="327"/>
      <c r="E161" s="333"/>
      <c r="F161" s="334"/>
      <c r="G161" s="330" t="s">
        <v>28</v>
      </c>
      <c r="H161" s="192">
        <f t="shared" ref="H161:Q161" si="31">SUM(H160:H160)</f>
        <v>3102.45</v>
      </c>
      <c r="I161" s="192">
        <f t="shared" si="31"/>
        <v>0</v>
      </c>
      <c r="J161" s="192">
        <f t="shared" si="31"/>
        <v>0</v>
      </c>
      <c r="K161" s="192">
        <f t="shared" si="31"/>
        <v>155.1225</v>
      </c>
      <c r="L161" s="192">
        <f t="shared" si="31"/>
        <v>500</v>
      </c>
      <c r="M161" s="192">
        <f t="shared" si="31"/>
        <v>77.3</v>
      </c>
      <c r="N161" s="192">
        <f t="shared" si="31"/>
        <v>0</v>
      </c>
      <c r="O161" s="192">
        <f t="shared" si="31"/>
        <v>0</v>
      </c>
      <c r="P161" s="192">
        <f t="shared" si="31"/>
        <v>0</v>
      </c>
      <c r="Q161" s="192">
        <f t="shared" si="31"/>
        <v>3680.2724999999996</v>
      </c>
      <c r="R161" s="318"/>
    </row>
    <row r="162" spans="1:19" x14ac:dyDescent="0.25">
      <c r="C162" s="64"/>
      <c r="F162" s="33"/>
      <c r="R162" s="318"/>
    </row>
    <row r="163" spans="1:19" x14ac:dyDescent="0.25">
      <c r="C163" s="64"/>
      <c r="F163" s="33"/>
      <c r="R163" s="318"/>
    </row>
    <row r="164" spans="1:19" ht="15.75" x14ac:dyDescent="0.25">
      <c r="C164" s="325" t="s">
        <v>189</v>
      </c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18"/>
    </row>
    <row r="165" spans="1:19" ht="15.75" customHeight="1" x14ac:dyDescent="0.25">
      <c r="C165" s="335"/>
      <c r="D165" s="335"/>
      <c r="E165" s="336"/>
      <c r="F165" s="335"/>
      <c r="G165" s="335"/>
      <c r="H165" s="335"/>
      <c r="I165" s="335"/>
      <c r="J165" s="335"/>
      <c r="K165" s="337"/>
      <c r="L165" s="337"/>
      <c r="M165" s="335"/>
      <c r="N165" s="337"/>
      <c r="O165" s="335"/>
      <c r="P165" s="335"/>
      <c r="Q165" s="335"/>
      <c r="R165" s="318"/>
    </row>
    <row r="166" spans="1:19" x14ac:dyDescent="0.25">
      <c r="C166" s="10" t="str">
        <f>C144</f>
        <v>PERIODO DEL 1 AL 15 DE AGOSTO 2021</v>
      </c>
      <c r="D166" s="11"/>
      <c r="E166" s="6"/>
      <c r="F166" s="326"/>
      <c r="G166" s="327"/>
      <c r="H166" s="182"/>
      <c r="I166" s="182"/>
      <c r="J166" s="182"/>
      <c r="K166" s="183"/>
      <c r="L166" s="183"/>
      <c r="M166" s="182"/>
      <c r="N166" s="183"/>
      <c r="O166" s="182"/>
      <c r="P166" s="182"/>
      <c r="Q166" s="182"/>
      <c r="R166" s="318"/>
    </row>
    <row r="167" spans="1:19" ht="22.5" x14ac:dyDescent="0.25">
      <c r="C167" s="12" t="s">
        <v>5</v>
      </c>
      <c r="D167" s="12" t="s">
        <v>6</v>
      </c>
      <c r="E167" s="13" t="s">
        <v>7</v>
      </c>
      <c r="F167" s="12" t="s">
        <v>8</v>
      </c>
      <c r="G167" s="12" t="s">
        <v>9</v>
      </c>
      <c r="H167" s="12" t="s">
        <v>10</v>
      </c>
      <c r="I167" s="12"/>
      <c r="J167" s="12"/>
      <c r="K167" s="14" t="s">
        <v>11</v>
      </c>
      <c r="L167" s="15" t="s">
        <v>12</v>
      </c>
      <c r="M167" s="12" t="s">
        <v>13</v>
      </c>
      <c r="N167" s="16" t="s">
        <v>14</v>
      </c>
      <c r="O167" s="17" t="s">
        <v>15</v>
      </c>
      <c r="P167" s="17" t="s">
        <v>16</v>
      </c>
      <c r="Q167" s="18" t="s">
        <v>17</v>
      </c>
    </row>
    <row r="168" spans="1:19" ht="26.25" customHeight="1" x14ac:dyDescent="0.25">
      <c r="A168" s="338" t="s">
        <v>190</v>
      </c>
      <c r="C168" s="29" t="s">
        <v>191</v>
      </c>
      <c r="D168" s="72"/>
      <c r="E168" s="329" t="s">
        <v>192</v>
      </c>
      <c r="F168" s="95">
        <v>113</v>
      </c>
      <c r="G168" s="158">
        <v>15</v>
      </c>
      <c r="H168" s="25">
        <f>3102.45/15*G168</f>
        <v>3102.45</v>
      </c>
      <c r="I168" s="25"/>
      <c r="J168" s="25"/>
      <c r="K168" s="53">
        <f>H168*0.05</f>
        <v>155.1225</v>
      </c>
      <c r="L168" s="53"/>
      <c r="M168" s="56">
        <v>77.3</v>
      </c>
      <c r="N168" s="57">
        <v>0</v>
      </c>
      <c r="O168" s="56">
        <v>0</v>
      </c>
      <c r="P168" s="56"/>
      <c r="Q168" s="25">
        <f>H168+K168-M168+N168-O168-P168+L168</f>
        <v>3180.2724999999996</v>
      </c>
    </row>
    <row r="169" spans="1:19" ht="15.75" thickBot="1" x14ac:dyDescent="0.3">
      <c r="C169" s="332"/>
      <c r="D169" s="327"/>
      <c r="E169" s="339"/>
      <c r="F169" s="334"/>
      <c r="G169" s="330" t="s">
        <v>28</v>
      </c>
      <c r="H169" s="340">
        <f t="shared" ref="H169:O169" si="32">SUM(H168:H168)</f>
        <v>3102.45</v>
      </c>
      <c r="I169" s="340">
        <f t="shared" si="32"/>
        <v>0</v>
      </c>
      <c r="J169" s="340">
        <f t="shared" si="32"/>
        <v>0</v>
      </c>
      <c r="K169" s="341">
        <f t="shared" si="32"/>
        <v>155.1225</v>
      </c>
      <c r="L169" s="341">
        <f t="shared" si="32"/>
        <v>0</v>
      </c>
      <c r="M169" s="340">
        <f t="shared" si="32"/>
        <v>77.3</v>
      </c>
      <c r="N169" s="341">
        <f t="shared" si="32"/>
        <v>0</v>
      </c>
      <c r="O169" s="340">
        <f t="shared" si="32"/>
        <v>0</v>
      </c>
      <c r="P169" s="340">
        <f>P168</f>
        <v>0</v>
      </c>
      <c r="Q169" s="340">
        <f>SUM(Q168:Q168)</f>
        <v>3180.2724999999996</v>
      </c>
      <c r="R169" s="318"/>
    </row>
    <row r="170" spans="1:19" x14ac:dyDescent="0.25">
      <c r="C170" s="64"/>
      <c r="F170" s="33"/>
      <c r="R170" s="318"/>
    </row>
    <row r="171" spans="1:19" s="159" customFormat="1" ht="15.75" x14ac:dyDescent="0.25">
      <c r="B171"/>
      <c r="C171" s="342"/>
      <c r="D171" t="s">
        <v>29</v>
      </c>
      <c r="E171" s="65"/>
      <c r="F171" s="33"/>
      <c r="G171"/>
      <c r="H171"/>
      <c r="I171"/>
      <c r="J171"/>
      <c r="K171" s="66"/>
      <c r="L171" s="66"/>
      <c r="M171"/>
      <c r="N171" s="66"/>
      <c r="O171"/>
      <c r="P171"/>
      <c r="Q171"/>
      <c r="R171" s="2"/>
      <c r="S171"/>
    </row>
    <row r="172" spans="1:19" s="159" customFormat="1" ht="15.75" x14ac:dyDescent="0.25">
      <c r="B172"/>
      <c r="C172" s="325" t="s">
        <v>193</v>
      </c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2"/>
      <c r="S172"/>
    </row>
    <row r="173" spans="1:19" s="159" customFormat="1" x14ac:dyDescent="0.25">
      <c r="B173"/>
      <c r="C173" s="10" t="str">
        <f>C166</f>
        <v>PERIODO DEL 1 AL 15 DE AGOSTO 2021</v>
      </c>
      <c r="D173" s="11"/>
      <c r="E173" s="6"/>
      <c r="F173" s="326"/>
      <c r="G173" s="327"/>
      <c r="H173" s="182"/>
      <c r="I173" s="182"/>
      <c r="J173" s="182"/>
      <c r="K173" s="183"/>
      <c r="L173" s="183"/>
      <c r="M173" s="182"/>
      <c r="N173" s="183"/>
      <c r="O173" s="182"/>
      <c r="P173" s="182"/>
      <c r="Q173" s="182"/>
      <c r="R173" s="2"/>
      <c r="S173"/>
    </row>
    <row r="174" spans="1:19" ht="22.5" x14ac:dyDescent="0.25">
      <c r="C174" s="12" t="s">
        <v>5</v>
      </c>
      <c r="D174" s="12" t="s">
        <v>6</v>
      </c>
      <c r="E174" s="13" t="s">
        <v>7</v>
      </c>
      <c r="F174" s="12" t="s">
        <v>8</v>
      </c>
      <c r="G174" s="12" t="s">
        <v>9</v>
      </c>
      <c r="H174" s="12" t="s">
        <v>10</v>
      </c>
      <c r="I174" s="12"/>
      <c r="J174" s="12"/>
      <c r="K174" s="14" t="s">
        <v>11</v>
      </c>
      <c r="L174" s="15" t="s">
        <v>12</v>
      </c>
      <c r="M174" s="12" t="s">
        <v>13</v>
      </c>
      <c r="N174" s="16" t="s">
        <v>14</v>
      </c>
      <c r="O174" s="17" t="s">
        <v>15</v>
      </c>
      <c r="P174" s="17" t="s">
        <v>16</v>
      </c>
      <c r="Q174" s="18" t="s">
        <v>17</v>
      </c>
    </row>
    <row r="175" spans="1:19" s="159" customFormat="1" ht="30.75" customHeight="1" x14ac:dyDescent="0.25">
      <c r="A175" s="19" t="s">
        <v>194</v>
      </c>
      <c r="B175"/>
      <c r="C175" s="29" t="s">
        <v>195</v>
      </c>
      <c r="D175" s="72"/>
      <c r="E175" s="329" t="s">
        <v>196</v>
      </c>
      <c r="F175" s="95">
        <v>113</v>
      </c>
      <c r="G175" s="158">
        <v>15</v>
      </c>
      <c r="H175" s="25">
        <v>3102.45</v>
      </c>
      <c r="I175" s="25">
        <f>H175*2</f>
        <v>6204.9</v>
      </c>
      <c r="J175" s="25">
        <f>K175*24</f>
        <v>3722.94</v>
      </c>
      <c r="K175" s="53">
        <f>H175*0.05</f>
        <v>155.1225</v>
      </c>
      <c r="L175" s="53"/>
      <c r="M175" s="343">
        <v>77.3</v>
      </c>
      <c r="N175" s="344">
        <v>0</v>
      </c>
      <c r="O175" s="98">
        <v>0</v>
      </c>
      <c r="P175" s="98"/>
      <c r="Q175" s="25">
        <f>H175+K175-M175+N175-O175-P175</f>
        <v>3180.2724999999996</v>
      </c>
      <c r="R175" s="2"/>
      <c r="S175"/>
    </row>
    <row r="176" spans="1:19" s="159" customFormat="1" ht="26.25" customHeight="1" x14ac:dyDescent="0.25">
      <c r="A176" s="19" t="s">
        <v>197</v>
      </c>
      <c r="B176"/>
      <c r="C176" s="100" t="s">
        <v>198</v>
      </c>
      <c r="D176" s="233"/>
      <c r="E176" s="219" t="s">
        <v>199</v>
      </c>
      <c r="F176" s="220">
        <v>113</v>
      </c>
      <c r="G176" s="221">
        <v>15</v>
      </c>
      <c r="H176" s="25">
        <f>2261.37/15*G176</f>
        <v>2261.37</v>
      </c>
      <c r="I176" s="25"/>
      <c r="J176" s="25"/>
      <c r="K176" s="53">
        <f>H176*0.05</f>
        <v>113.0685</v>
      </c>
      <c r="L176" s="53"/>
      <c r="M176" s="56">
        <v>0</v>
      </c>
      <c r="N176" s="57">
        <v>44.222000000000001</v>
      </c>
      <c r="O176" s="25">
        <v>0</v>
      </c>
      <c r="P176" s="25"/>
      <c r="Q176" s="25">
        <f>H176+K176-M176+N176-O176-P176</f>
        <v>2418.6605</v>
      </c>
      <c r="R176" s="2"/>
      <c r="S176"/>
    </row>
    <row r="177" spans="1:19" s="159" customFormat="1" ht="15.75" thickBot="1" x14ac:dyDescent="0.3">
      <c r="B177"/>
      <c r="C177" s="332"/>
      <c r="D177" s="327"/>
      <c r="E177" s="333"/>
      <c r="F177" s="334"/>
      <c r="G177" s="330" t="s">
        <v>28</v>
      </c>
      <c r="H177" s="192">
        <f>SUM(H175:H176)</f>
        <v>5363.82</v>
      </c>
      <c r="I177" s="192">
        <f t="shared" ref="I177:Q177" si="33">SUM(I175:I176)</f>
        <v>6204.9</v>
      </c>
      <c r="J177" s="192">
        <f t="shared" si="33"/>
        <v>3722.94</v>
      </c>
      <c r="K177" s="192">
        <f t="shared" si="33"/>
        <v>268.19100000000003</v>
      </c>
      <c r="L177" s="192">
        <f t="shared" si="33"/>
        <v>0</v>
      </c>
      <c r="M177" s="192">
        <f t="shared" si="33"/>
        <v>77.3</v>
      </c>
      <c r="N177" s="192">
        <f t="shared" si="33"/>
        <v>44.222000000000001</v>
      </c>
      <c r="O177" s="192">
        <f t="shared" si="33"/>
        <v>0</v>
      </c>
      <c r="P177" s="192">
        <f t="shared" si="33"/>
        <v>0</v>
      </c>
      <c r="Q177" s="192">
        <f t="shared" si="33"/>
        <v>5598.9329999999991</v>
      </c>
      <c r="R177" s="2"/>
      <c r="S177"/>
    </row>
    <row r="178" spans="1:19" s="159" customFormat="1" ht="26.25" customHeight="1" x14ac:dyDescent="0.25">
      <c r="A178" s="159" t="s">
        <v>200</v>
      </c>
      <c r="B178"/>
      <c r="C178" s="325" t="s">
        <v>201</v>
      </c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2"/>
      <c r="S178"/>
    </row>
    <row r="179" spans="1:19" s="159" customFormat="1" x14ac:dyDescent="0.25">
      <c r="B179"/>
      <c r="C179" s="10" t="str">
        <f>C173</f>
        <v>PERIODO DEL 1 AL 15 DE AGOSTO 2021</v>
      </c>
      <c r="D179" s="11"/>
      <c r="E179" s="6"/>
      <c r="F179" s="326"/>
      <c r="G179" s="327"/>
      <c r="H179" s="182"/>
      <c r="I179" s="182"/>
      <c r="J179" s="182"/>
      <c r="K179" s="183"/>
      <c r="L179" s="183"/>
      <c r="M179" s="182"/>
      <c r="N179" s="183"/>
      <c r="O179" s="182"/>
      <c r="P179" s="182"/>
      <c r="Q179" s="182"/>
      <c r="R179" s="2"/>
      <c r="S179"/>
    </row>
    <row r="180" spans="1:19" s="159" customFormat="1" ht="22.5" x14ac:dyDescent="0.25">
      <c r="B180"/>
      <c r="C180" s="12" t="s">
        <v>5</v>
      </c>
      <c r="D180" s="12" t="s">
        <v>6</v>
      </c>
      <c r="E180" s="13" t="s">
        <v>7</v>
      </c>
      <c r="F180" s="12" t="s">
        <v>8</v>
      </c>
      <c r="G180" s="12" t="s">
        <v>9</v>
      </c>
      <c r="H180" s="12" t="s">
        <v>10</v>
      </c>
      <c r="I180" s="12"/>
      <c r="J180" s="12"/>
      <c r="K180" s="14" t="s">
        <v>11</v>
      </c>
      <c r="L180" s="15" t="s">
        <v>12</v>
      </c>
      <c r="M180" s="12" t="s">
        <v>13</v>
      </c>
      <c r="N180" s="16" t="s">
        <v>14</v>
      </c>
      <c r="O180" s="17" t="s">
        <v>15</v>
      </c>
      <c r="P180" s="17" t="s">
        <v>16</v>
      </c>
      <c r="Q180" s="18" t="s">
        <v>17</v>
      </c>
      <c r="R180" s="2"/>
      <c r="S180"/>
    </row>
    <row r="181" spans="1:19" s="159" customFormat="1" ht="18" x14ac:dyDescent="0.25">
      <c r="B181"/>
      <c r="C181" s="29" t="s">
        <v>202</v>
      </c>
      <c r="D181" s="72"/>
      <c r="E181" s="329" t="s">
        <v>203</v>
      </c>
      <c r="F181" s="95">
        <v>113</v>
      </c>
      <c r="G181" s="158">
        <v>15</v>
      </c>
      <c r="H181" s="25">
        <v>3102.4500000000003</v>
      </c>
      <c r="I181" s="331"/>
      <c r="J181" s="331"/>
      <c r="K181" s="53">
        <f>H181*0.05</f>
        <v>155.12250000000003</v>
      </c>
      <c r="L181" s="53"/>
      <c r="M181" s="56">
        <v>77.3</v>
      </c>
      <c r="N181" s="57">
        <v>0</v>
      </c>
      <c r="O181" s="345">
        <v>0</v>
      </c>
      <c r="P181" s="25"/>
      <c r="Q181" s="25">
        <f>H181+K181-M181+N181-O181-P181</f>
        <v>3180.2725</v>
      </c>
      <c r="R181" s="2"/>
      <c r="S181"/>
    </row>
    <row r="182" spans="1:19" s="159" customFormat="1" ht="15.75" thickBot="1" x14ac:dyDescent="0.3">
      <c r="B182"/>
      <c r="C182" s="332"/>
      <c r="D182" s="327"/>
      <c r="E182" s="333"/>
      <c r="F182" s="334"/>
      <c r="G182" s="330" t="s">
        <v>28</v>
      </c>
      <c r="H182" s="192">
        <f t="shared" ref="H182:Q182" si="34">SUM(H181:H181)</f>
        <v>3102.4500000000003</v>
      </c>
      <c r="I182" s="192">
        <f t="shared" si="34"/>
        <v>0</v>
      </c>
      <c r="J182" s="192">
        <f t="shared" si="34"/>
        <v>0</v>
      </c>
      <c r="K182" s="192">
        <f t="shared" si="34"/>
        <v>155.12250000000003</v>
      </c>
      <c r="L182" s="192">
        <f t="shared" si="34"/>
        <v>0</v>
      </c>
      <c r="M182" s="192">
        <f t="shared" si="34"/>
        <v>77.3</v>
      </c>
      <c r="N182" s="192">
        <f t="shared" si="34"/>
        <v>0</v>
      </c>
      <c r="O182" s="192">
        <f t="shared" si="34"/>
        <v>0</v>
      </c>
      <c r="P182" s="192">
        <f t="shared" si="34"/>
        <v>0</v>
      </c>
      <c r="Q182" s="192">
        <f t="shared" si="34"/>
        <v>3180.2725</v>
      </c>
      <c r="R182" s="2"/>
      <c r="S182"/>
    </row>
    <row r="183" spans="1:19" ht="23.25" x14ac:dyDescent="0.35">
      <c r="C183" s="346"/>
      <c r="D183" s="346"/>
      <c r="E183" s="347"/>
      <c r="F183" s="346"/>
      <c r="G183" s="346"/>
      <c r="H183" s="346"/>
      <c r="I183" s="346"/>
      <c r="J183" s="346"/>
      <c r="K183" s="346"/>
      <c r="L183" s="346"/>
      <c r="M183" s="346"/>
      <c r="N183" s="346"/>
      <c r="O183" s="346"/>
      <c r="P183" s="346"/>
      <c r="Q183" s="346"/>
    </row>
    <row r="184" spans="1:19" ht="15.75" x14ac:dyDescent="0.25">
      <c r="C184" s="325" t="s">
        <v>204</v>
      </c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</row>
    <row r="185" spans="1:19" x14ac:dyDescent="0.25">
      <c r="C185" s="10" t="str">
        <f>C173</f>
        <v>PERIODO DEL 1 AL 15 DE AGOSTO 2021</v>
      </c>
      <c r="D185" s="11"/>
      <c r="E185" s="6"/>
      <c r="F185" s="326"/>
      <c r="G185" s="327"/>
      <c r="H185" s="182"/>
      <c r="I185" s="182"/>
      <c r="J185" s="182"/>
      <c r="K185" s="183"/>
      <c r="L185" s="183"/>
      <c r="M185" s="182"/>
      <c r="N185" s="183"/>
      <c r="O185" s="182"/>
      <c r="P185" s="182"/>
      <c r="Q185" s="182"/>
    </row>
    <row r="186" spans="1:19" ht="22.5" x14ac:dyDescent="0.25">
      <c r="C186" s="12" t="s">
        <v>5</v>
      </c>
      <c r="D186" s="12" t="s">
        <v>6</v>
      </c>
      <c r="E186" s="348" t="s">
        <v>7</v>
      </c>
      <c r="F186" s="12" t="s">
        <v>8</v>
      </c>
      <c r="G186" s="12" t="s">
        <v>9</v>
      </c>
      <c r="H186" s="12" t="s">
        <v>10</v>
      </c>
      <c r="I186" s="12"/>
      <c r="J186" s="12"/>
      <c r="K186" s="14" t="s">
        <v>11</v>
      </c>
      <c r="L186" s="15" t="s">
        <v>12</v>
      </c>
      <c r="M186" s="12" t="s">
        <v>13</v>
      </c>
      <c r="N186" s="16" t="s">
        <v>14</v>
      </c>
      <c r="O186" s="17" t="s">
        <v>15</v>
      </c>
      <c r="P186" s="17" t="s">
        <v>16</v>
      </c>
      <c r="Q186" s="18" t="s">
        <v>17</v>
      </c>
    </row>
    <row r="187" spans="1:19" ht="26.25" customHeight="1" x14ac:dyDescent="0.25">
      <c r="A187" s="233" t="s">
        <v>205</v>
      </c>
      <c r="C187" s="270" t="s">
        <v>206</v>
      </c>
      <c r="D187" s="268"/>
      <c r="E187" s="263" t="s">
        <v>207</v>
      </c>
      <c r="F187" s="95">
        <v>113</v>
      </c>
      <c r="G187" s="269">
        <v>15</v>
      </c>
      <c r="H187" s="25">
        <v>2957.13</v>
      </c>
      <c r="I187" s="25">
        <f t="shared" ref="I187:I191" si="35">H187*2</f>
        <v>5914.26</v>
      </c>
      <c r="J187" s="25">
        <f>K187*24*5</f>
        <v>17742.780000000002</v>
      </c>
      <c r="K187" s="53">
        <f t="shared" ref="K187:K191" si="36">H187*0.05</f>
        <v>147.85650000000001</v>
      </c>
      <c r="L187" s="53"/>
      <c r="M187" s="271">
        <v>41.24</v>
      </c>
      <c r="N187" s="272">
        <v>0</v>
      </c>
      <c r="O187" s="266">
        <v>0</v>
      </c>
      <c r="P187" s="266"/>
      <c r="Q187" s="25">
        <f>H187+K187-M187+N187-O187-P187+L187</f>
        <v>3063.7465000000002</v>
      </c>
    </row>
    <row r="188" spans="1:19" ht="26.25" customHeight="1" x14ac:dyDescent="0.25">
      <c r="A188" s="233" t="s">
        <v>208</v>
      </c>
      <c r="C188" s="270" t="s">
        <v>209</v>
      </c>
      <c r="D188" s="268"/>
      <c r="E188" s="263" t="s">
        <v>207</v>
      </c>
      <c r="F188" s="95">
        <v>113</v>
      </c>
      <c r="G188" s="269">
        <v>15</v>
      </c>
      <c r="H188" s="25">
        <v>3114.8355000000001</v>
      </c>
      <c r="I188" s="25">
        <f t="shared" si="35"/>
        <v>6229.6710000000003</v>
      </c>
      <c r="J188" s="25">
        <f>K188*24</f>
        <v>3737.8026000000004</v>
      </c>
      <c r="K188" s="53">
        <f t="shared" si="36"/>
        <v>155.74177500000002</v>
      </c>
      <c r="L188" s="53"/>
      <c r="M188" s="271">
        <v>78.650000000000006</v>
      </c>
      <c r="N188" s="272">
        <v>0</v>
      </c>
      <c r="O188" s="266">
        <v>0</v>
      </c>
      <c r="P188" s="266"/>
      <c r="Q188" s="25">
        <f t="shared" ref="Q188:Q191" si="37">H188+K188-M188+N188-O188-P188+L188</f>
        <v>3191.927275</v>
      </c>
    </row>
    <row r="189" spans="1:19" ht="26.25" customHeight="1" x14ac:dyDescent="0.25">
      <c r="A189" s="233"/>
      <c r="C189" s="270" t="s">
        <v>210</v>
      </c>
      <c r="D189" s="268"/>
      <c r="E189" s="263" t="s">
        <v>207</v>
      </c>
      <c r="F189" s="95">
        <v>113</v>
      </c>
      <c r="G189" s="269">
        <v>15</v>
      </c>
      <c r="H189" s="25">
        <v>2957.13</v>
      </c>
      <c r="I189" s="25">
        <f t="shared" si="35"/>
        <v>5914.26</v>
      </c>
      <c r="J189" s="25">
        <f>K189*24*2</f>
        <v>7097.112000000001</v>
      </c>
      <c r="K189" s="53">
        <f t="shared" si="36"/>
        <v>147.85650000000001</v>
      </c>
      <c r="L189" s="53"/>
      <c r="M189" s="271">
        <v>41.24</v>
      </c>
      <c r="N189" s="349">
        <v>0</v>
      </c>
      <c r="O189" s="350">
        <v>0</v>
      </c>
      <c r="P189" s="350"/>
      <c r="Q189" s="25">
        <f t="shared" si="37"/>
        <v>3063.7465000000002</v>
      </c>
      <c r="R189" s="318"/>
    </row>
    <row r="190" spans="1:19" ht="26.25" customHeight="1" x14ac:dyDescent="0.25">
      <c r="A190" s="233" t="s">
        <v>211</v>
      </c>
      <c r="C190" s="270" t="s">
        <v>212</v>
      </c>
      <c r="D190" s="268"/>
      <c r="E190" s="263" t="s">
        <v>207</v>
      </c>
      <c r="F190" s="95">
        <v>113</v>
      </c>
      <c r="G190" s="269">
        <v>15</v>
      </c>
      <c r="H190" s="25">
        <v>2957.13</v>
      </c>
      <c r="I190" s="25">
        <f t="shared" si="35"/>
        <v>5914.26</v>
      </c>
      <c r="J190" s="25">
        <f>K190*24*2</f>
        <v>7097.112000000001</v>
      </c>
      <c r="K190" s="53">
        <f t="shared" si="36"/>
        <v>147.85650000000001</v>
      </c>
      <c r="L190" s="53"/>
      <c r="M190" s="271">
        <v>41.24</v>
      </c>
      <c r="N190" s="349">
        <v>0</v>
      </c>
      <c r="O190" s="350">
        <v>0</v>
      </c>
      <c r="P190" s="350"/>
      <c r="Q190" s="25">
        <f t="shared" si="37"/>
        <v>3063.7465000000002</v>
      </c>
      <c r="R190" s="318"/>
    </row>
    <row r="191" spans="1:19" ht="26.25" customHeight="1" x14ac:dyDescent="0.25">
      <c r="A191" s="233" t="s">
        <v>213</v>
      </c>
      <c r="C191" s="351" t="s">
        <v>214</v>
      </c>
      <c r="D191" s="268"/>
      <c r="E191" s="263" t="s">
        <v>215</v>
      </c>
      <c r="F191" s="95">
        <v>113</v>
      </c>
      <c r="G191" s="269">
        <v>15</v>
      </c>
      <c r="H191" s="25">
        <v>3169.08</v>
      </c>
      <c r="I191" s="25">
        <f t="shared" si="35"/>
        <v>6338.16</v>
      </c>
      <c r="J191" s="25">
        <f>K191*24*2</f>
        <v>7605.7920000000004</v>
      </c>
      <c r="K191" s="53">
        <f t="shared" si="36"/>
        <v>158.45400000000001</v>
      </c>
      <c r="L191" s="53"/>
      <c r="M191" s="350">
        <v>84.55</v>
      </c>
      <c r="N191" s="349">
        <v>0</v>
      </c>
      <c r="O191" s="350">
        <v>0</v>
      </c>
      <c r="P191" s="350"/>
      <c r="Q191" s="25">
        <f t="shared" si="37"/>
        <v>3242.9839999999999</v>
      </c>
      <c r="R191" s="318"/>
    </row>
    <row r="192" spans="1:19" ht="20.25" customHeight="1" thickBot="1" x14ac:dyDescent="0.3">
      <c r="C192" s="352"/>
      <c r="D192" s="353"/>
      <c r="E192" s="333"/>
      <c r="G192" s="330" t="s">
        <v>28</v>
      </c>
      <c r="H192" s="192">
        <f t="shared" ref="H192:Q192" si="38">SUM(H187:H191)</f>
        <v>15155.3055</v>
      </c>
      <c r="I192" s="192">
        <f t="shared" si="38"/>
        <v>30310.611000000001</v>
      </c>
      <c r="J192" s="192">
        <f t="shared" si="38"/>
        <v>43280.598600000005</v>
      </c>
      <c r="K192" s="192">
        <f t="shared" si="38"/>
        <v>757.76527499999997</v>
      </c>
      <c r="L192" s="192">
        <f t="shared" si="38"/>
        <v>0</v>
      </c>
      <c r="M192" s="192">
        <f t="shared" si="38"/>
        <v>286.92</v>
      </c>
      <c r="N192" s="192">
        <f t="shared" si="38"/>
        <v>0</v>
      </c>
      <c r="O192" s="192">
        <f t="shared" si="38"/>
        <v>0</v>
      </c>
      <c r="P192" s="192">
        <f t="shared" si="38"/>
        <v>0</v>
      </c>
      <c r="Q192" s="192">
        <f t="shared" si="38"/>
        <v>15626.150775000002</v>
      </c>
      <c r="R192" s="318"/>
    </row>
    <row r="193" spans="1:19" ht="20.25" customHeight="1" x14ac:dyDescent="0.25">
      <c r="C193" s="352"/>
      <c r="D193" s="353"/>
      <c r="E193" s="333"/>
      <c r="F193" s="88"/>
      <c r="G193" s="326"/>
      <c r="H193" s="182"/>
      <c r="I193" s="182"/>
      <c r="J193" s="182"/>
      <c r="K193" s="354"/>
      <c r="L193" s="354"/>
      <c r="M193" s="182"/>
      <c r="N193" s="183"/>
      <c r="O193" s="182"/>
      <c r="P193" s="182"/>
      <c r="Q193" s="355"/>
      <c r="R193" s="318"/>
    </row>
    <row r="194" spans="1:19" ht="20.25" customHeight="1" x14ac:dyDescent="0.25">
      <c r="C194" s="325" t="s">
        <v>216</v>
      </c>
      <c r="D194" s="325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5"/>
      <c r="Q194" s="325"/>
      <c r="R194" s="318"/>
    </row>
    <row r="195" spans="1:19" ht="20.25" customHeight="1" x14ac:dyDescent="0.25">
      <c r="C195" s="10" t="str">
        <f>C185</f>
        <v>PERIODO DEL 1 AL 15 DE AGOSTO 2021</v>
      </c>
      <c r="D195" s="11"/>
      <c r="E195" s="6"/>
      <c r="F195" s="326"/>
      <c r="G195" s="327"/>
      <c r="H195" s="182"/>
      <c r="I195" s="182"/>
      <c r="J195" s="182"/>
      <c r="K195" s="183"/>
      <c r="L195" s="183"/>
      <c r="M195" s="182"/>
      <c r="N195" s="183"/>
      <c r="O195" s="182"/>
      <c r="P195" s="182"/>
      <c r="Q195" s="182"/>
      <c r="R195" s="318"/>
    </row>
    <row r="196" spans="1:19" ht="22.5" x14ac:dyDescent="0.25">
      <c r="C196" s="12" t="s">
        <v>5</v>
      </c>
      <c r="D196" s="12" t="s">
        <v>6</v>
      </c>
      <c r="E196" s="13" t="s">
        <v>7</v>
      </c>
      <c r="F196" s="12" t="s">
        <v>8</v>
      </c>
      <c r="G196" s="12" t="s">
        <v>9</v>
      </c>
      <c r="H196" s="12" t="s">
        <v>10</v>
      </c>
      <c r="I196" s="12"/>
      <c r="J196" s="12"/>
      <c r="K196" s="14" t="s">
        <v>11</v>
      </c>
      <c r="L196" s="15" t="s">
        <v>12</v>
      </c>
      <c r="M196" s="12" t="s">
        <v>13</v>
      </c>
      <c r="N196" s="16" t="s">
        <v>14</v>
      </c>
      <c r="O196" s="17" t="s">
        <v>15</v>
      </c>
      <c r="P196" s="17" t="s">
        <v>16</v>
      </c>
      <c r="Q196" s="18" t="s">
        <v>17</v>
      </c>
    </row>
    <row r="197" spans="1:19" ht="26.25" customHeight="1" x14ac:dyDescent="0.25">
      <c r="A197" s="233" t="s">
        <v>217</v>
      </c>
      <c r="C197" s="356" t="s">
        <v>218</v>
      </c>
      <c r="D197" s="357"/>
      <c r="E197" s="329" t="s">
        <v>219</v>
      </c>
      <c r="F197" s="95">
        <v>113</v>
      </c>
      <c r="G197" s="158">
        <v>15</v>
      </c>
      <c r="H197" s="25">
        <v>2261.37</v>
      </c>
      <c r="I197" s="25"/>
      <c r="J197" s="25"/>
      <c r="K197" s="53">
        <f>H197*0.05</f>
        <v>113.0685</v>
      </c>
      <c r="L197" s="53"/>
      <c r="M197" s="56">
        <v>0</v>
      </c>
      <c r="N197" s="57">
        <v>44.22</v>
      </c>
      <c r="O197" s="56">
        <v>0</v>
      </c>
      <c r="P197" s="56"/>
      <c r="Q197" s="25">
        <f>H197+K197-M197+N197-O197-P197</f>
        <v>2418.6584999999995</v>
      </c>
    </row>
    <row r="198" spans="1:19" ht="26.25" customHeight="1" x14ac:dyDescent="0.25">
      <c r="A198" s="233" t="s">
        <v>220</v>
      </c>
      <c r="C198" s="29" t="s">
        <v>221</v>
      </c>
      <c r="D198" s="72"/>
      <c r="E198" s="329" t="s">
        <v>222</v>
      </c>
      <c r="F198" s="95">
        <v>113</v>
      </c>
      <c r="G198" s="158">
        <v>15</v>
      </c>
      <c r="H198" s="25">
        <v>1029.99</v>
      </c>
      <c r="I198" s="25">
        <f>H198*2</f>
        <v>2059.98</v>
      </c>
      <c r="J198" s="25">
        <f>K198*24*2</f>
        <v>2471.9760000000001</v>
      </c>
      <c r="K198" s="53">
        <f>H198*0.05</f>
        <v>51.499500000000005</v>
      </c>
      <c r="L198" s="53"/>
      <c r="M198" s="271">
        <v>0</v>
      </c>
      <c r="N198" s="272">
        <v>148.97999999999999</v>
      </c>
      <c r="O198" s="271">
        <v>0</v>
      </c>
      <c r="P198" s="271"/>
      <c r="Q198" s="25">
        <f>H198+K198-M198+N198-O198-P198</f>
        <v>1230.4694999999999</v>
      </c>
    </row>
    <row r="199" spans="1:19" x14ac:dyDescent="0.25">
      <c r="C199" s="233"/>
      <c r="D199" s="233"/>
      <c r="E199" s="358"/>
      <c r="F199" s="233"/>
      <c r="G199" s="233"/>
      <c r="H199" s="233"/>
      <c r="I199" s="233"/>
      <c r="J199" s="233"/>
      <c r="K199" s="359"/>
      <c r="L199" s="359"/>
      <c r="M199" s="233"/>
      <c r="N199" s="359"/>
      <c r="O199" s="233"/>
      <c r="P199" s="233"/>
      <c r="Q199" s="233"/>
      <c r="R199" s="318"/>
    </row>
    <row r="200" spans="1:19" ht="15.75" thickBot="1" x14ac:dyDescent="0.3">
      <c r="C200" s="332"/>
      <c r="D200" s="327"/>
      <c r="E200" s="333"/>
      <c r="F200" s="334"/>
      <c r="G200" s="330" t="s">
        <v>28</v>
      </c>
      <c r="H200" s="192">
        <f>SUM(H197:H199)</f>
        <v>3291.3599999999997</v>
      </c>
      <c r="I200" s="192">
        <f t="shared" ref="I200:Q200" si="39">SUM(I197:I199)</f>
        <v>2059.98</v>
      </c>
      <c r="J200" s="192">
        <f t="shared" si="39"/>
        <v>2471.9760000000001</v>
      </c>
      <c r="K200" s="360">
        <f>SUM(K197:K199)</f>
        <v>164.56800000000001</v>
      </c>
      <c r="L200" s="360">
        <f>SUM(L197:L199)</f>
        <v>0</v>
      </c>
      <c r="M200" s="192">
        <f t="shared" si="39"/>
        <v>0</v>
      </c>
      <c r="N200" s="360">
        <f>SUM(N197:N199)</f>
        <v>193.2</v>
      </c>
      <c r="O200" s="360">
        <f t="shared" ref="O200" si="40">SUM(O197:O199)</f>
        <v>0</v>
      </c>
      <c r="P200" s="360">
        <f>SUM(P197:P199)</f>
        <v>0</v>
      </c>
      <c r="Q200" s="192">
        <f t="shared" si="39"/>
        <v>3649.1279999999997</v>
      </c>
      <c r="R200" s="318"/>
    </row>
    <row r="201" spans="1:19" x14ac:dyDescent="0.25">
      <c r="C201" s="64"/>
      <c r="F201" s="33"/>
      <c r="R201" s="318"/>
    </row>
    <row r="202" spans="1:19" s="159" customFormat="1" x14ac:dyDescent="0.25">
      <c r="B202"/>
      <c r="C202" s="64"/>
      <c r="D202"/>
      <c r="E202" s="361"/>
      <c r="F202" s="362"/>
      <c r="G202"/>
      <c r="H202" s="205"/>
      <c r="I202" s="205"/>
      <c r="J202" s="205"/>
      <c r="K202" s="363"/>
      <c r="L202" s="363"/>
      <c r="M202" s="205"/>
      <c r="N202" s="363"/>
      <c r="O202" s="205"/>
      <c r="P202" s="205"/>
      <c r="Q202" s="205"/>
      <c r="R202" s="2"/>
      <c r="S202"/>
    </row>
    <row r="203" spans="1:19" ht="15.75" x14ac:dyDescent="0.25">
      <c r="C203" s="325" t="s">
        <v>223</v>
      </c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</row>
    <row r="204" spans="1:19" x14ac:dyDescent="0.25">
      <c r="C204" s="10" t="str">
        <f>C195</f>
        <v>PERIODO DEL 1 AL 15 DE AGOSTO 2021</v>
      </c>
      <c r="D204" s="11"/>
      <c r="E204" s="6"/>
      <c r="F204" s="326"/>
      <c r="G204" s="327"/>
      <c r="H204" s="182"/>
      <c r="I204" s="182"/>
      <c r="J204" s="182"/>
      <c r="K204" s="183"/>
      <c r="L204" s="183"/>
      <c r="M204" s="182"/>
      <c r="N204" s="183"/>
      <c r="O204" s="182"/>
      <c r="P204" s="182"/>
      <c r="Q204" s="182"/>
    </row>
    <row r="205" spans="1:19" ht="22.5" x14ac:dyDescent="0.25">
      <c r="C205" s="12" t="s">
        <v>5</v>
      </c>
      <c r="D205" s="12" t="s">
        <v>6</v>
      </c>
      <c r="E205" s="13" t="s">
        <v>7</v>
      </c>
      <c r="F205" s="12" t="s">
        <v>8</v>
      </c>
      <c r="G205" s="12" t="s">
        <v>9</v>
      </c>
      <c r="H205" s="12" t="s">
        <v>10</v>
      </c>
      <c r="I205" s="12"/>
      <c r="J205" s="12"/>
      <c r="K205" s="14" t="s">
        <v>11</v>
      </c>
      <c r="L205" s="15" t="s">
        <v>12</v>
      </c>
      <c r="M205" s="12" t="s">
        <v>13</v>
      </c>
      <c r="N205" s="16" t="s">
        <v>14</v>
      </c>
      <c r="O205" s="17" t="s">
        <v>15</v>
      </c>
      <c r="P205" s="17" t="s">
        <v>16</v>
      </c>
      <c r="Q205" s="18" t="s">
        <v>17</v>
      </c>
    </row>
    <row r="206" spans="1:19" ht="26.25" customHeight="1" x14ac:dyDescent="0.25">
      <c r="A206" s="233" t="s">
        <v>205</v>
      </c>
      <c r="C206" s="138" t="s">
        <v>224</v>
      </c>
      <c r="D206" s="139" t="s">
        <v>225</v>
      </c>
      <c r="E206" s="329" t="s">
        <v>226</v>
      </c>
      <c r="F206" s="95">
        <v>113</v>
      </c>
      <c r="G206" s="269">
        <v>15</v>
      </c>
      <c r="H206" s="25">
        <v>2904</v>
      </c>
      <c r="I206" s="25">
        <f>H206*2</f>
        <v>5808</v>
      </c>
      <c r="J206" s="25">
        <f>K206*24*5</f>
        <v>17424</v>
      </c>
      <c r="K206" s="53">
        <f>H206*0.05</f>
        <v>145.20000000000002</v>
      </c>
      <c r="L206" s="53"/>
      <c r="M206" s="271">
        <v>35.46</v>
      </c>
      <c r="N206" s="272">
        <v>0</v>
      </c>
      <c r="O206" s="266">
        <v>0</v>
      </c>
      <c r="P206" s="266"/>
      <c r="Q206" s="25">
        <f>H206+K206-M206+N206-O206-P206+L206</f>
        <v>3013.74</v>
      </c>
    </row>
    <row r="207" spans="1:19" ht="20.25" customHeight="1" thickBot="1" x14ac:dyDescent="0.3">
      <c r="D207" s="353"/>
      <c r="E207" s="333"/>
      <c r="G207" s="330" t="s">
        <v>28</v>
      </c>
      <c r="H207" s="192">
        <f t="shared" ref="H207:Q207" si="41">SUM(H206:H206)</f>
        <v>2904</v>
      </c>
      <c r="I207" s="192">
        <f t="shared" si="41"/>
        <v>5808</v>
      </c>
      <c r="J207" s="192">
        <f t="shared" si="41"/>
        <v>17424</v>
      </c>
      <c r="K207" s="192">
        <f t="shared" si="41"/>
        <v>145.20000000000002</v>
      </c>
      <c r="L207" s="192">
        <f>SUM(L206:L206)</f>
        <v>0</v>
      </c>
      <c r="M207" s="192">
        <f t="shared" si="41"/>
        <v>35.46</v>
      </c>
      <c r="N207" s="192">
        <f t="shared" si="41"/>
        <v>0</v>
      </c>
      <c r="O207" s="192">
        <f t="shared" si="41"/>
        <v>0</v>
      </c>
      <c r="P207" s="192">
        <f t="shared" si="41"/>
        <v>0</v>
      </c>
      <c r="Q207" s="192">
        <f t="shared" si="41"/>
        <v>3013.74</v>
      </c>
      <c r="R207" s="318"/>
    </row>
    <row r="208" spans="1:19" ht="20.25" customHeight="1" x14ac:dyDescent="0.25">
      <c r="C208" s="352"/>
      <c r="D208" s="353"/>
      <c r="E208" s="333"/>
      <c r="F208" s="88"/>
      <c r="G208" s="326"/>
      <c r="H208" s="182"/>
      <c r="I208" s="182"/>
      <c r="J208" s="182"/>
      <c r="K208" s="354"/>
      <c r="L208" s="354"/>
      <c r="M208" s="182"/>
      <c r="N208" s="183"/>
      <c r="O208" s="182"/>
      <c r="P208" s="182"/>
      <c r="Q208" s="355"/>
      <c r="R208" s="318"/>
    </row>
    <row r="209" spans="1:19" ht="20.25" customHeight="1" x14ac:dyDescent="0.25">
      <c r="C209" s="352"/>
      <c r="D209" s="353"/>
      <c r="E209" s="333"/>
      <c r="F209" s="88"/>
      <c r="G209" s="326"/>
      <c r="H209" s="182"/>
      <c r="I209" s="182"/>
      <c r="J209" s="182"/>
      <c r="K209" s="354"/>
      <c r="L209" s="354"/>
      <c r="M209" s="182"/>
      <c r="N209" s="183"/>
      <c r="O209" s="182"/>
      <c r="P209" s="182"/>
      <c r="Q209" s="355"/>
      <c r="R209" s="318"/>
    </row>
    <row r="210" spans="1:19" ht="15.75" x14ac:dyDescent="0.25">
      <c r="C210" s="325" t="s">
        <v>227</v>
      </c>
      <c r="D210" s="325"/>
      <c r="E210" s="325"/>
      <c r="F210" s="325"/>
      <c r="G210" s="325"/>
      <c r="H210" s="325"/>
      <c r="I210" s="325"/>
      <c r="J210" s="325"/>
      <c r="K210" s="325"/>
      <c r="L210" s="325"/>
      <c r="M210" s="325"/>
      <c r="N210" s="325"/>
      <c r="O210" s="325"/>
      <c r="P210" s="325"/>
      <c r="Q210" s="325"/>
    </row>
    <row r="211" spans="1:19" x14ac:dyDescent="0.25">
      <c r="C211" s="10" t="str">
        <f>C195</f>
        <v>PERIODO DEL 1 AL 15 DE AGOSTO 2021</v>
      </c>
      <c r="D211" s="11"/>
      <c r="E211" s="6"/>
      <c r="F211" s="326"/>
      <c r="G211" s="327"/>
      <c r="H211" s="182"/>
      <c r="I211" s="182"/>
      <c r="J211" s="182"/>
      <c r="K211" s="183"/>
      <c r="L211" s="183"/>
      <c r="M211" s="182"/>
      <c r="N211" s="183"/>
      <c r="O211" s="182"/>
      <c r="P211" s="182"/>
      <c r="Q211" s="182"/>
    </row>
    <row r="212" spans="1:19" ht="22.5" x14ac:dyDescent="0.25">
      <c r="C212" s="12" t="s">
        <v>5</v>
      </c>
      <c r="D212" s="12" t="s">
        <v>6</v>
      </c>
      <c r="E212" s="13" t="s">
        <v>7</v>
      </c>
      <c r="F212" s="12" t="s">
        <v>8</v>
      </c>
      <c r="G212" s="12" t="s">
        <v>9</v>
      </c>
      <c r="H212" s="12" t="s">
        <v>10</v>
      </c>
      <c r="I212" s="12"/>
      <c r="J212" s="12"/>
      <c r="K212" s="14" t="s">
        <v>11</v>
      </c>
      <c r="L212" s="15" t="s">
        <v>12</v>
      </c>
      <c r="M212" s="12" t="s">
        <v>13</v>
      </c>
      <c r="N212" s="16" t="s">
        <v>14</v>
      </c>
      <c r="O212" s="17" t="s">
        <v>15</v>
      </c>
      <c r="P212" s="17" t="s">
        <v>16</v>
      </c>
      <c r="Q212" s="18" t="s">
        <v>17</v>
      </c>
    </row>
    <row r="213" spans="1:19" ht="18" x14ac:dyDescent="0.25">
      <c r="C213" s="138" t="s">
        <v>228</v>
      </c>
      <c r="D213" s="357"/>
      <c r="E213" s="329" t="s">
        <v>229</v>
      </c>
      <c r="F213" s="95">
        <v>113</v>
      </c>
      <c r="G213" s="158">
        <v>15</v>
      </c>
      <c r="H213" s="25">
        <v>4450.1000000000004</v>
      </c>
      <c r="I213" s="25">
        <f>H213*2</f>
        <v>8900.2000000000007</v>
      </c>
      <c r="J213" s="25">
        <f>K213*24</f>
        <v>5340.1200000000008</v>
      </c>
      <c r="K213" s="53">
        <f>H213*0.05</f>
        <v>222.50500000000002</v>
      </c>
      <c r="L213" s="53"/>
      <c r="M213" s="56">
        <v>349.02</v>
      </c>
      <c r="N213" s="57">
        <v>0</v>
      </c>
      <c r="O213" s="56">
        <v>0</v>
      </c>
      <c r="P213" s="56"/>
      <c r="Q213" s="25">
        <f>H213+K213-M213+N213-O213-P213+L213</f>
        <v>4323.5850000000009</v>
      </c>
    </row>
    <row r="214" spans="1:19" ht="26.25" customHeight="1" x14ac:dyDescent="0.25">
      <c r="A214" s="233" t="s">
        <v>230</v>
      </c>
      <c r="C214" s="138" t="s">
        <v>231</v>
      </c>
      <c r="D214" s="357"/>
      <c r="E214" s="329" t="s">
        <v>232</v>
      </c>
      <c r="F214" s="95">
        <v>113</v>
      </c>
      <c r="G214" s="158">
        <v>15</v>
      </c>
      <c r="H214" s="25">
        <v>4120.91</v>
      </c>
      <c r="I214" s="25">
        <f>H214*2</f>
        <v>8241.82</v>
      </c>
      <c r="J214" s="25">
        <f>K214*24</f>
        <v>4945.0920000000006</v>
      </c>
      <c r="K214" s="53">
        <f>H214*0.05</f>
        <v>206.0455</v>
      </c>
      <c r="L214" s="53">
        <v>700</v>
      </c>
      <c r="M214" s="56">
        <v>313.20999999999998</v>
      </c>
      <c r="N214" s="57">
        <v>0</v>
      </c>
      <c r="O214" s="56">
        <v>0</v>
      </c>
      <c r="P214" s="56"/>
      <c r="Q214" s="25">
        <f>H214+K214-M214+N214-O214-P214+L214</f>
        <v>4713.7455</v>
      </c>
    </row>
    <row r="215" spans="1:19" ht="26.25" customHeight="1" x14ac:dyDescent="0.25">
      <c r="A215" s="233" t="s">
        <v>205</v>
      </c>
      <c r="C215" s="270" t="s">
        <v>233</v>
      </c>
      <c r="D215" s="268"/>
      <c r="E215" s="329" t="s">
        <v>232</v>
      </c>
      <c r="F215" s="95">
        <v>113</v>
      </c>
      <c r="G215" s="269">
        <v>15</v>
      </c>
      <c r="H215" s="25">
        <v>3142.53</v>
      </c>
      <c r="I215" s="25">
        <f>H215*2</f>
        <v>6285.06</v>
      </c>
      <c r="J215" s="25">
        <f>K215*24</f>
        <v>3772.7160000000003</v>
      </c>
      <c r="K215" s="53">
        <f>H215*0.05+0.07</f>
        <v>157.19650000000001</v>
      </c>
      <c r="L215" s="53"/>
      <c r="M215" s="56">
        <v>81.66</v>
      </c>
      <c r="N215" s="57">
        <v>0</v>
      </c>
      <c r="O215" s="56">
        <v>0</v>
      </c>
      <c r="P215" s="56"/>
      <c r="Q215" s="25">
        <f>H215+K215-M215+N215-O215-P215+L215+0.05</f>
        <v>3218.1165000000005</v>
      </c>
    </row>
    <row r="216" spans="1:19" ht="20.25" customHeight="1" thickBot="1" x14ac:dyDescent="0.3">
      <c r="C216" s="352"/>
      <c r="D216" s="353"/>
      <c r="E216" s="333"/>
      <c r="G216" s="330" t="s">
        <v>28</v>
      </c>
      <c r="H216" s="192">
        <f>SUM(H213:H215)</f>
        <v>11713.54</v>
      </c>
      <c r="I216" s="192">
        <f t="shared" ref="I216:Q216" si="42">SUM(I213:I215)</f>
        <v>23427.08</v>
      </c>
      <c r="J216" s="192">
        <f t="shared" si="42"/>
        <v>14057.928000000002</v>
      </c>
      <c r="K216" s="192">
        <f t="shared" si="42"/>
        <v>585.74700000000007</v>
      </c>
      <c r="L216" s="192">
        <f>SUM(L213:L215)</f>
        <v>700</v>
      </c>
      <c r="M216" s="192">
        <f t="shared" si="42"/>
        <v>743.89</v>
      </c>
      <c r="N216" s="192">
        <f t="shared" si="42"/>
        <v>0</v>
      </c>
      <c r="O216" s="192">
        <f t="shared" si="42"/>
        <v>0</v>
      </c>
      <c r="P216" s="192">
        <f>SUM(P213:P215)</f>
        <v>0</v>
      </c>
      <c r="Q216" s="192">
        <f t="shared" si="42"/>
        <v>12255.447</v>
      </c>
      <c r="R216" s="318"/>
    </row>
    <row r="217" spans="1:19" ht="20.25" customHeight="1" x14ac:dyDescent="0.25">
      <c r="C217" s="352"/>
      <c r="D217" s="353"/>
      <c r="E217" s="333"/>
      <c r="F217" s="88"/>
      <c r="G217" s="326"/>
      <c r="H217" s="182"/>
      <c r="I217" s="182"/>
      <c r="J217" s="182"/>
      <c r="K217" s="354"/>
      <c r="L217" s="354"/>
      <c r="M217" s="182"/>
      <c r="N217" s="183"/>
      <c r="O217" s="182"/>
      <c r="P217" s="182"/>
      <c r="Q217" s="355"/>
      <c r="R217" s="318"/>
    </row>
    <row r="218" spans="1:19" ht="15.75" thickBot="1" x14ac:dyDescent="0.3">
      <c r="C218" s="64"/>
      <c r="F218" s="33"/>
      <c r="R218" s="318"/>
    </row>
    <row r="219" spans="1:19" ht="15.75" thickBot="1" x14ac:dyDescent="0.3">
      <c r="C219" s="64"/>
      <c r="E219" s="364" t="s">
        <v>234</v>
      </c>
      <c r="F219" s="365"/>
      <c r="G219" s="366">
        <v>73</v>
      </c>
      <c r="H219" s="367"/>
      <c r="I219" s="367"/>
      <c r="J219" s="367"/>
      <c r="K219" s="368"/>
      <c r="L219" s="368"/>
      <c r="M219" s="367"/>
      <c r="N219" s="368"/>
      <c r="O219" s="367"/>
      <c r="P219" s="367"/>
      <c r="Q219" s="369"/>
      <c r="R219"/>
    </row>
    <row r="220" spans="1:19" s="159" customFormat="1" ht="15.75" thickBot="1" x14ac:dyDescent="0.3">
      <c r="B220"/>
      <c r="C220" s="64"/>
      <c r="D220"/>
      <c r="E220" s="370" t="s">
        <v>235</v>
      </c>
      <c r="F220" s="371"/>
      <c r="G220" s="371"/>
      <c r="H220" s="372">
        <f t="shared" ref="H220:Q220" si="43">+H207+H200+H192+H182+H177+H169+H161+H155+H148+H140+H130+H120+H106+H99+H93+H84+H77+H67+H56+H46+H40+H32+H25+H16+H216</f>
        <v>225089.67749999999</v>
      </c>
      <c r="I220" s="372">
        <f t="shared" si="43"/>
        <v>231947.745</v>
      </c>
      <c r="J220" s="372">
        <f t="shared" si="43"/>
        <v>220187.61299999998</v>
      </c>
      <c r="K220" s="372">
        <f t="shared" si="43"/>
        <v>11254.553875000001</v>
      </c>
      <c r="L220" s="372">
        <f t="shared" si="43"/>
        <v>2975.5</v>
      </c>
      <c r="M220" s="372">
        <f t="shared" si="43"/>
        <v>9381.7999999999993</v>
      </c>
      <c r="N220" s="372">
        <f t="shared" si="43"/>
        <v>2098.4220000000005</v>
      </c>
      <c r="O220" s="372">
        <f t="shared" si="43"/>
        <v>0</v>
      </c>
      <c r="P220" s="372">
        <f t="shared" si="43"/>
        <v>1800</v>
      </c>
      <c r="Q220" s="372">
        <f t="shared" si="43"/>
        <v>230236.40337499999</v>
      </c>
      <c r="R220"/>
    </row>
    <row r="221" spans="1:19" s="159" customFormat="1" x14ac:dyDescent="0.25">
      <c r="B221"/>
      <c r="C221" s="64"/>
      <c r="D221"/>
      <c r="E221" s="65"/>
      <c r="F221" s="33"/>
      <c r="G221"/>
      <c r="H221"/>
      <c r="I221"/>
      <c r="J221"/>
      <c r="K221" s="66"/>
      <c r="L221" s="66"/>
      <c r="M221"/>
      <c r="N221" s="66"/>
      <c r="O221"/>
      <c r="P221"/>
      <c r="Q221"/>
      <c r="R221" s="2"/>
      <c r="S221"/>
    </row>
    <row r="222" spans="1:19" s="159" customFormat="1" x14ac:dyDescent="0.25">
      <c r="B222"/>
      <c r="C222" s="64"/>
      <c r="D222"/>
      <c r="E222" s="65"/>
      <c r="F222" s="33"/>
      <c r="G222"/>
      <c r="H222"/>
      <c r="I222"/>
      <c r="J222"/>
      <c r="K222" s="66"/>
      <c r="L222" s="66"/>
      <c r="M222"/>
      <c r="N222" s="66"/>
      <c r="O222"/>
      <c r="P222"/>
      <c r="Q222"/>
      <c r="R222" s="2"/>
      <c r="S222"/>
    </row>
    <row r="223" spans="1:19" s="159" customFormat="1" x14ac:dyDescent="0.25">
      <c r="B223"/>
      <c r="C223" s="64"/>
      <c r="D223"/>
      <c r="E223" s="65"/>
      <c r="F223" s="33"/>
      <c r="G223"/>
      <c r="H223"/>
      <c r="I223"/>
      <c r="J223"/>
      <c r="K223" s="66"/>
      <c r="L223" s="66"/>
      <c r="M223"/>
      <c r="N223" s="66"/>
      <c r="O223"/>
      <c r="P223"/>
      <c r="Q223"/>
      <c r="R223" s="2"/>
      <c r="S223"/>
    </row>
    <row r="224" spans="1:19" s="159" customFormat="1" ht="15.75" thickBot="1" x14ac:dyDescent="0.3">
      <c r="B224"/>
      <c r="C224" s="373"/>
      <c r="D224" s="374"/>
      <c r="E224" s="375"/>
      <c r="F224" s="376"/>
      <c r="G224"/>
      <c r="H224"/>
      <c r="I224" s="377"/>
      <c r="J224" s="377"/>
      <c r="K224" s="378"/>
      <c r="L224" s="378"/>
      <c r="M224" s="377"/>
      <c r="N224" s="66"/>
      <c r="O224"/>
      <c r="P224"/>
      <c r="Q224"/>
      <c r="R224" s="2"/>
      <c r="S224"/>
    </row>
    <row r="225" spans="1:19" s="2" customFormat="1" x14ac:dyDescent="0.25">
      <c r="A225"/>
      <c r="B225"/>
      <c r="C225" s="379" t="s">
        <v>32</v>
      </c>
      <c r="D225" s="379"/>
      <c r="E225" s="379"/>
      <c r="F225" s="379"/>
      <c r="G225" s="379"/>
      <c r="I225" s="367"/>
      <c r="J225" s="367"/>
      <c r="K225" s="380" t="s">
        <v>236</v>
      </c>
      <c r="L225" s="380"/>
      <c r="M225" s="380"/>
      <c r="N225"/>
      <c r="O225"/>
      <c r="P225"/>
      <c r="Q225" s="381" t="s">
        <v>237</v>
      </c>
      <c r="S225"/>
    </row>
    <row r="226" spans="1:19" s="159" customFormat="1" x14ac:dyDescent="0.25">
      <c r="B226"/>
      <c r="C226" s="379" t="s">
        <v>238</v>
      </c>
      <c r="D226" s="379"/>
      <c r="E226" s="379"/>
      <c r="F226" s="379"/>
      <c r="G226" s="379"/>
      <c r="H226" s="379" t="s">
        <v>41</v>
      </c>
      <c r="I226" s="379"/>
      <c r="J226" s="379"/>
      <c r="K226" s="379"/>
      <c r="L226" s="379"/>
      <c r="M226" s="379"/>
      <c r="N226" s="379"/>
      <c r="O226"/>
      <c r="P226"/>
      <c r="Q226" s="33" t="s">
        <v>239</v>
      </c>
      <c r="R226" s="2"/>
      <c r="S226"/>
    </row>
    <row r="227" spans="1:19" s="159" customFormat="1" x14ac:dyDescent="0.25">
      <c r="B227"/>
      <c r="C227" s="64"/>
      <c r="D227"/>
      <c r="E227" s="65"/>
      <c r="F227" s="33"/>
      <c r="G227"/>
      <c r="H227"/>
      <c r="I227"/>
      <c r="J227"/>
      <c r="K227" s="66"/>
      <c r="L227" s="66"/>
      <c r="M227"/>
      <c r="N227" s="66"/>
      <c r="O227"/>
      <c r="P227"/>
      <c r="Q227" s="382"/>
      <c r="R227" s="2"/>
      <c r="S227"/>
    </row>
    <row r="228" spans="1:19" s="159" customFormat="1" x14ac:dyDescent="0.25">
      <c r="B228"/>
      <c r="C228" s="64"/>
      <c r="D228"/>
      <c r="E228" s="65"/>
      <c r="F228" s="33"/>
      <c r="G228"/>
      <c r="H228"/>
      <c r="I228"/>
      <c r="J228"/>
      <c r="K228" s="66"/>
      <c r="L228" s="66"/>
      <c r="M228"/>
      <c r="N228" s="66"/>
      <c r="O228"/>
      <c r="P228"/>
      <c r="Q228" s="382"/>
      <c r="R228" s="2"/>
      <c r="S228"/>
    </row>
    <row r="229" spans="1:19" s="159" customFormat="1" x14ac:dyDescent="0.25">
      <c r="B229"/>
      <c r="C229" s="64"/>
      <c r="D229"/>
      <c r="E229" s="65"/>
      <c r="F229" s="33"/>
      <c r="G229"/>
      <c r="H229"/>
      <c r="I229"/>
      <c r="J229"/>
      <c r="K229" s="66"/>
      <c r="L229" s="66"/>
      <c r="M229"/>
      <c r="N229" s="66"/>
      <c r="O229"/>
      <c r="P229"/>
      <c r="Q229" s="382"/>
      <c r="R229" s="2"/>
      <c r="S229"/>
    </row>
    <row r="230" spans="1:19" s="159" customFormat="1" x14ac:dyDescent="0.25">
      <c r="B230"/>
      <c r="C230" s="64"/>
      <c r="D230"/>
      <c r="E230" s="65"/>
      <c r="F230" s="33"/>
      <c r="G230"/>
      <c r="H230"/>
      <c r="I230"/>
      <c r="J230"/>
      <c r="K230" s="66"/>
      <c r="L230" s="66"/>
      <c r="M230"/>
      <c r="N230" s="66"/>
      <c r="O230"/>
      <c r="P230"/>
      <c r="Q230" s="383"/>
      <c r="R230" s="2"/>
      <c r="S230"/>
    </row>
    <row r="231" spans="1:19" s="159" customFormat="1" x14ac:dyDescent="0.25">
      <c r="B231"/>
      <c r="C231" s="64"/>
      <c r="D231"/>
      <c r="E231" s="65"/>
      <c r="F231" s="33"/>
      <c r="G231"/>
      <c r="H231"/>
      <c r="I231"/>
      <c r="J231"/>
      <c r="K231" s="66"/>
      <c r="L231" s="66"/>
      <c r="M231"/>
      <c r="N231" s="66"/>
      <c r="O231"/>
      <c r="P231"/>
      <c r="Q231" s="382"/>
      <c r="R231" s="2"/>
      <c r="S231"/>
    </row>
    <row r="232" spans="1:19" s="159" customFormat="1" x14ac:dyDescent="0.25">
      <c r="B232"/>
      <c r="C232" s="64"/>
      <c r="D232"/>
      <c r="E232" s="65"/>
      <c r="F232" s="33"/>
      <c r="G232"/>
      <c r="H232"/>
      <c r="I232"/>
      <c r="J232"/>
      <c r="K232" s="66"/>
      <c r="L232" s="66"/>
      <c r="M232"/>
      <c r="N232" s="66"/>
      <c r="O232"/>
      <c r="P232"/>
      <c r="Q232" s="384"/>
      <c r="R232" s="2"/>
      <c r="S232"/>
    </row>
    <row r="233" spans="1:19" s="159" customFormat="1" x14ac:dyDescent="0.25">
      <c r="B233"/>
      <c r="C233" s="64"/>
      <c r="D233"/>
      <c r="E233" s="65"/>
      <c r="F233" s="33"/>
      <c r="G233"/>
      <c r="H233"/>
      <c r="I233"/>
      <c r="J233"/>
      <c r="K233" s="66"/>
      <c r="L233" s="66"/>
      <c r="M233"/>
      <c r="N233" s="66"/>
      <c r="O233"/>
      <c r="P233"/>
      <c r="Q233" s="314"/>
      <c r="R233" s="2"/>
      <c r="S233"/>
    </row>
    <row r="234" spans="1:19" s="2" customFormat="1" x14ac:dyDescent="0.25">
      <c r="B234"/>
      <c r="C234" s="64"/>
      <c r="D234"/>
      <c r="E234" s="65"/>
      <c r="F234" s="33"/>
      <c r="G234"/>
      <c r="H234"/>
      <c r="I234"/>
      <c r="J234"/>
      <c r="K234" s="66"/>
      <c r="L234" s="66"/>
      <c r="M234"/>
      <c r="N234" s="66"/>
      <c r="O234"/>
      <c r="P234"/>
      <c r="Q234" s="182"/>
      <c r="S234"/>
    </row>
    <row r="235" spans="1:19" s="2" customFormat="1" x14ac:dyDescent="0.25">
      <c r="B235"/>
      <c r="C235"/>
      <c r="D235"/>
      <c r="E235" s="65"/>
      <c r="F235"/>
      <c r="G235"/>
      <c r="H235"/>
      <c r="I235"/>
      <c r="J235"/>
      <c r="K235" s="66"/>
      <c r="L235" s="66"/>
      <c r="M235"/>
      <c r="N235" s="66"/>
      <c r="O235"/>
      <c r="P235"/>
      <c r="Q235" s="182"/>
      <c r="S235"/>
    </row>
    <row r="238" spans="1:19" s="2" customFormat="1" x14ac:dyDescent="0.25">
      <c r="B238"/>
      <c r="C238"/>
      <c r="D238"/>
      <c r="E238" s="65"/>
      <c r="F238"/>
      <c r="G238"/>
      <c r="H238"/>
      <c r="I238"/>
      <c r="J238"/>
      <c r="K238" s="66"/>
      <c r="L238" s="66"/>
      <c r="M238"/>
      <c r="N238" s="66"/>
      <c r="O238"/>
      <c r="P238"/>
      <c r="Q238" s="205"/>
      <c r="S238"/>
    </row>
  </sheetData>
  <mergeCells count="35">
    <mergeCell ref="E220:G220"/>
    <mergeCell ref="C225:G225"/>
    <mergeCell ref="K225:M225"/>
    <mergeCell ref="C226:G226"/>
    <mergeCell ref="H226:N226"/>
    <mergeCell ref="C178:Q178"/>
    <mergeCell ref="C184:Q184"/>
    <mergeCell ref="C194:Q194"/>
    <mergeCell ref="C203:Q203"/>
    <mergeCell ref="C210:Q210"/>
    <mergeCell ref="E219:F219"/>
    <mergeCell ref="C143:Q143"/>
    <mergeCell ref="C150:Q150"/>
    <mergeCell ref="E156:Q156"/>
    <mergeCell ref="C157:Q157"/>
    <mergeCell ref="C164:Q164"/>
    <mergeCell ref="C172:Q172"/>
    <mergeCell ref="C95:O95"/>
    <mergeCell ref="C101:Q101"/>
    <mergeCell ref="C107:Q107"/>
    <mergeCell ref="C121:Q121"/>
    <mergeCell ref="C123:Q123"/>
    <mergeCell ref="C133:Q133"/>
    <mergeCell ref="C41:Q41"/>
    <mergeCell ref="C49:Q49"/>
    <mergeCell ref="C58:Q58"/>
    <mergeCell ref="C70:Q70"/>
    <mergeCell ref="C79:Q79"/>
    <mergeCell ref="C87:O87"/>
    <mergeCell ref="C1:Q1"/>
    <mergeCell ref="C2:Q2"/>
    <mergeCell ref="C4:Q4"/>
    <mergeCell ref="C20:Q20"/>
    <mergeCell ref="C27:Q27"/>
    <mergeCell ref="C33:O33"/>
  </mergeCells>
  <pageMargins left="0.7" right="0.7" top="0.75" bottom="0.75" header="0.3" footer="0.3"/>
  <pageSetup paperSize="5" scale="79" orientation="landscape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AGO</vt:lpstr>
      <vt:lpstr>'1 AGO'!Área_de_impresión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2021-09-24T23:27:37Z</dcterms:created>
  <dcterms:modified xsi:type="dcterms:W3CDTF">2021-09-24T23:27:55Z</dcterms:modified>
</cp:coreProperties>
</file>