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C7B11542-8850-4A25-B7E7-AF013519034F}" xr6:coauthVersionLast="47" xr6:coauthVersionMax="47" xr10:uidLastSave="{00000000-0000-0000-0000-000000000000}"/>
  <bookViews>
    <workbookView xWindow="-120" yWindow="-120" windowWidth="20730" windowHeight="11160" xr2:uid="{242233C5-4BCA-4391-B1EA-3A3A5153A87A}"/>
  </bookViews>
  <sheets>
    <sheet name="2 ABRIL" sheetId="1" r:id="rId1"/>
  </sheets>
  <externalReferences>
    <externalReference r:id="rId2"/>
  </externalReferences>
  <definedNames>
    <definedName name="_xlnm.Print_Area" localSheetId="0">'2 ABRIL'!$B$1:$R$370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7" i="1" l="1"/>
  <c r="O357" i="1"/>
  <c r="N357" i="1"/>
  <c r="M357" i="1"/>
  <c r="L357" i="1"/>
  <c r="H357" i="1"/>
  <c r="K356" i="1"/>
  <c r="Q356" i="1" s="1"/>
  <c r="I356" i="1"/>
  <c r="Q355" i="1"/>
  <c r="K355" i="1"/>
  <c r="J355" i="1" s="1"/>
  <c r="I355" i="1"/>
  <c r="K354" i="1"/>
  <c r="K357" i="1" s="1"/>
  <c r="I354" i="1"/>
  <c r="I357" i="1" s="1"/>
  <c r="P348" i="1"/>
  <c r="P361" i="1" s="1"/>
  <c r="O348" i="1"/>
  <c r="O361" i="1" s="1"/>
  <c r="N348" i="1"/>
  <c r="M348" i="1"/>
  <c r="M361" i="1" s="1"/>
  <c r="L348" i="1"/>
  <c r="K348" i="1"/>
  <c r="I348" i="1"/>
  <c r="H348" i="1"/>
  <c r="Q347" i="1"/>
  <c r="Q348" i="1" s="1"/>
  <c r="K347" i="1"/>
  <c r="J347" i="1"/>
  <c r="J348" i="1" s="1"/>
  <c r="I347" i="1"/>
  <c r="P328" i="1"/>
  <c r="O328" i="1"/>
  <c r="N328" i="1"/>
  <c r="N361" i="1" s="1"/>
  <c r="M328" i="1"/>
  <c r="L328" i="1"/>
  <c r="L361" i="1" s="1"/>
  <c r="H328" i="1"/>
  <c r="K326" i="1"/>
  <c r="Q326" i="1" s="1"/>
  <c r="I326" i="1"/>
  <c r="I328" i="1" s="1"/>
  <c r="K325" i="1"/>
  <c r="K328" i="1" s="1"/>
  <c r="P320" i="1"/>
  <c r="O320" i="1"/>
  <c r="N320" i="1"/>
  <c r="M320" i="1"/>
  <c r="L320" i="1"/>
  <c r="K320" i="1"/>
  <c r="H320" i="1"/>
  <c r="Q319" i="1"/>
  <c r="K319" i="1"/>
  <c r="J319" i="1"/>
  <c r="I319" i="1"/>
  <c r="Q318" i="1"/>
  <c r="K318" i="1"/>
  <c r="J318" i="1" s="1"/>
  <c r="I318" i="1"/>
  <c r="Q317" i="1"/>
  <c r="K317" i="1"/>
  <c r="J317" i="1"/>
  <c r="I317" i="1"/>
  <c r="Q316" i="1"/>
  <c r="K316" i="1"/>
  <c r="J316" i="1" s="1"/>
  <c r="I316" i="1"/>
  <c r="Q315" i="1"/>
  <c r="K315" i="1"/>
  <c r="J315" i="1"/>
  <c r="I315" i="1"/>
  <c r="Q314" i="1"/>
  <c r="Q320" i="1" s="1"/>
  <c r="K314" i="1"/>
  <c r="J314" i="1" s="1"/>
  <c r="I314" i="1"/>
  <c r="I320" i="1" s="1"/>
  <c r="P296" i="1"/>
  <c r="O296" i="1"/>
  <c r="N296" i="1"/>
  <c r="M296" i="1"/>
  <c r="L296" i="1"/>
  <c r="J296" i="1"/>
  <c r="I296" i="1"/>
  <c r="H296" i="1"/>
  <c r="K295" i="1"/>
  <c r="K296" i="1" s="1"/>
  <c r="P285" i="1"/>
  <c r="O285" i="1"/>
  <c r="N285" i="1"/>
  <c r="M285" i="1"/>
  <c r="L285" i="1"/>
  <c r="H284" i="1"/>
  <c r="H285" i="1" s="1"/>
  <c r="K283" i="1"/>
  <c r="J283" i="1" s="1"/>
  <c r="J285" i="1" s="1"/>
  <c r="I283" i="1"/>
  <c r="I285" i="1" s="1"/>
  <c r="P270" i="1"/>
  <c r="O270" i="1"/>
  <c r="N270" i="1"/>
  <c r="M270" i="1"/>
  <c r="L270" i="1"/>
  <c r="J270" i="1"/>
  <c r="I270" i="1"/>
  <c r="H269" i="1"/>
  <c r="H270" i="1" s="1"/>
  <c r="P262" i="1"/>
  <c r="O262" i="1"/>
  <c r="N262" i="1"/>
  <c r="M262" i="1"/>
  <c r="L262" i="1"/>
  <c r="K262" i="1"/>
  <c r="J262" i="1"/>
  <c r="I262" i="1"/>
  <c r="H262" i="1"/>
  <c r="Q261" i="1"/>
  <c r="Q262" i="1" s="1"/>
  <c r="K261" i="1"/>
  <c r="P249" i="1"/>
  <c r="O249" i="1"/>
  <c r="N249" i="1"/>
  <c r="M249" i="1"/>
  <c r="L249" i="1"/>
  <c r="K249" i="1"/>
  <c r="J249" i="1"/>
  <c r="I249" i="1"/>
  <c r="H249" i="1"/>
  <c r="Q247" i="1"/>
  <c r="Q249" i="1" s="1"/>
  <c r="K247" i="1"/>
  <c r="P242" i="1"/>
  <c r="O242" i="1"/>
  <c r="N242" i="1"/>
  <c r="M242" i="1"/>
  <c r="L242" i="1"/>
  <c r="J242" i="1"/>
  <c r="I242" i="1"/>
  <c r="H242" i="1"/>
  <c r="Q241" i="1"/>
  <c r="K241" i="1"/>
  <c r="Q240" i="1"/>
  <c r="Q242" i="1" s="1"/>
  <c r="K240" i="1"/>
  <c r="K242" i="1" s="1"/>
  <c r="P234" i="1"/>
  <c r="O234" i="1"/>
  <c r="N234" i="1"/>
  <c r="M234" i="1"/>
  <c r="L234" i="1"/>
  <c r="H234" i="1"/>
  <c r="K233" i="1"/>
  <c r="Q233" i="1" s="1"/>
  <c r="I233" i="1"/>
  <c r="I232" i="1"/>
  <c r="H232" i="1"/>
  <c r="K232" i="1" s="1"/>
  <c r="Q231" i="1"/>
  <c r="K231" i="1"/>
  <c r="J231" i="1"/>
  <c r="I231" i="1"/>
  <c r="I234" i="1" s="1"/>
  <c r="P201" i="1"/>
  <c r="O201" i="1"/>
  <c r="N201" i="1"/>
  <c r="M201" i="1"/>
  <c r="L201" i="1"/>
  <c r="H201" i="1"/>
  <c r="K200" i="1"/>
  <c r="Q200" i="1" s="1"/>
  <c r="I200" i="1"/>
  <c r="Q199" i="1"/>
  <c r="K199" i="1"/>
  <c r="J199" i="1" s="1"/>
  <c r="I199" i="1"/>
  <c r="K198" i="1"/>
  <c r="Q198" i="1" s="1"/>
  <c r="K197" i="1"/>
  <c r="K201" i="1" s="1"/>
  <c r="I197" i="1"/>
  <c r="I201" i="1" s="1"/>
  <c r="P173" i="1"/>
  <c r="O173" i="1"/>
  <c r="N173" i="1"/>
  <c r="M173" i="1"/>
  <c r="H172" i="1"/>
  <c r="K172" i="1" s="1"/>
  <c r="L171" i="1"/>
  <c r="K171" i="1"/>
  <c r="J171" i="1" s="1"/>
  <c r="I171" i="1"/>
  <c r="H171" i="1"/>
  <c r="Q171" i="1" s="1"/>
  <c r="Q170" i="1"/>
  <c r="K170" i="1"/>
  <c r="J170" i="1" s="1"/>
  <c r="K169" i="1"/>
  <c r="J169" i="1" s="1"/>
  <c r="H169" i="1"/>
  <c r="Q169" i="1" s="1"/>
  <c r="L168" i="1"/>
  <c r="H168" i="1"/>
  <c r="K168" i="1" s="1"/>
  <c r="J168" i="1" s="1"/>
  <c r="L167" i="1"/>
  <c r="L173" i="1" s="1"/>
  <c r="I167" i="1"/>
  <c r="H167" i="1"/>
  <c r="K167" i="1" s="1"/>
  <c r="K166" i="1"/>
  <c r="Q166" i="1" s="1"/>
  <c r="I166" i="1"/>
  <c r="K165" i="1"/>
  <c r="J165" i="1" s="1"/>
  <c r="I165" i="1"/>
  <c r="K164" i="1"/>
  <c r="Q164" i="1" s="1"/>
  <c r="I164" i="1"/>
  <c r="K163" i="1"/>
  <c r="J163" i="1" s="1"/>
  <c r="I163" i="1"/>
  <c r="Q146" i="1"/>
  <c r="P146" i="1"/>
  <c r="O146" i="1"/>
  <c r="N146" i="1"/>
  <c r="M146" i="1"/>
  <c r="L146" i="1"/>
  <c r="I146" i="1"/>
  <c r="H146" i="1"/>
  <c r="Q144" i="1"/>
  <c r="K144" i="1"/>
  <c r="K146" i="1" s="1"/>
  <c r="J144" i="1"/>
  <c r="J146" i="1" s="1"/>
  <c r="I144" i="1"/>
  <c r="P139" i="1"/>
  <c r="O139" i="1"/>
  <c r="N139" i="1"/>
  <c r="M139" i="1"/>
  <c r="L139" i="1"/>
  <c r="J139" i="1"/>
  <c r="I139" i="1"/>
  <c r="H139" i="1"/>
  <c r="K138" i="1"/>
  <c r="K139" i="1" s="1"/>
  <c r="P133" i="1"/>
  <c r="O133" i="1"/>
  <c r="N133" i="1"/>
  <c r="M133" i="1"/>
  <c r="L133" i="1"/>
  <c r="J133" i="1"/>
  <c r="I133" i="1"/>
  <c r="H133" i="1"/>
  <c r="K131" i="1"/>
  <c r="Q131" i="1" s="1"/>
  <c r="Q130" i="1"/>
  <c r="K129" i="1"/>
  <c r="Q129" i="1" s="1"/>
  <c r="Q133" i="1" s="1"/>
  <c r="P110" i="1"/>
  <c r="O110" i="1"/>
  <c r="N110" i="1"/>
  <c r="M110" i="1"/>
  <c r="L110" i="1"/>
  <c r="I110" i="1"/>
  <c r="H109" i="1"/>
  <c r="K108" i="1"/>
  <c r="I108" i="1"/>
  <c r="H108" i="1"/>
  <c r="H110" i="1" s="1"/>
  <c r="P103" i="1"/>
  <c r="O103" i="1"/>
  <c r="N103" i="1"/>
  <c r="M103" i="1"/>
  <c r="L103" i="1"/>
  <c r="H103" i="1"/>
  <c r="K102" i="1"/>
  <c r="Q102" i="1" s="1"/>
  <c r="I102" i="1"/>
  <c r="I101" i="1"/>
  <c r="H101" i="1"/>
  <c r="Q100" i="1"/>
  <c r="K100" i="1"/>
  <c r="J100" i="1"/>
  <c r="I100" i="1"/>
  <c r="K99" i="1"/>
  <c r="Q99" i="1" s="1"/>
  <c r="J99" i="1"/>
  <c r="I99" i="1"/>
  <c r="I103" i="1" s="1"/>
  <c r="P81" i="1"/>
  <c r="O81" i="1"/>
  <c r="N81" i="1"/>
  <c r="M81" i="1"/>
  <c r="L81" i="1"/>
  <c r="H81" i="1"/>
  <c r="Q80" i="1"/>
  <c r="K80" i="1"/>
  <c r="K79" i="1"/>
  <c r="J79" i="1" s="1"/>
  <c r="I79" i="1"/>
  <c r="H79" i="1"/>
  <c r="Q79" i="1" s="1"/>
  <c r="Q78" i="1"/>
  <c r="K78" i="1"/>
  <c r="J78" i="1" s="1"/>
  <c r="I78" i="1"/>
  <c r="Q77" i="1"/>
  <c r="K77" i="1"/>
  <c r="K81" i="1" s="1"/>
  <c r="Q76" i="1"/>
  <c r="K76" i="1"/>
  <c r="J76" i="1"/>
  <c r="I76" i="1"/>
  <c r="I81" i="1" s="1"/>
  <c r="P71" i="1"/>
  <c r="O71" i="1"/>
  <c r="N71" i="1"/>
  <c r="M71" i="1"/>
  <c r="L71" i="1"/>
  <c r="H71" i="1"/>
  <c r="K70" i="1"/>
  <c r="Q70" i="1" s="1"/>
  <c r="K69" i="1"/>
  <c r="Q69" i="1" s="1"/>
  <c r="Q68" i="1"/>
  <c r="K68" i="1"/>
  <c r="J68" i="1"/>
  <c r="I68" i="1"/>
  <c r="K67" i="1"/>
  <c r="K71" i="1" s="1"/>
  <c r="I67" i="1"/>
  <c r="I71" i="1" s="1"/>
  <c r="P55" i="1"/>
  <c r="O55" i="1"/>
  <c r="N55" i="1"/>
  <c r="M55" i="1"/>
  <c r="L55" i="1"/>
  <c r="H55" i="1"/>
  <c r="Q54" i="1"/>
  <c r="K54" i="1"/>
  <c r="I53" i="1"/>
  <c r="I55" i="1" s="1"/>
  <c r="H53" i="1"/>
  <c r="K53" i="1" s="1"/>
  <c r="P49" i="1"/>
  <c r="O49" i="1"/>
  <c r="N49" i="1"/>
  <c r="M49" i="1"/>
  <c r="L49" i="1"/>
  <c r="I49" i="1"/>
  <c r="H49" i="1"/>
  <c r="Q48" i="1"/>
  <c r="K48" i="1"/>
  <c r="J48" i="1"/>
  <c r="I48" i="1"/>
  <c r="K47" i="1"/>
  <c r="Q47" i="1" s="1"/>
  <c r="Q46" i="1"/>
  <c r="K46" i="1"/>
  <c r="J46" i="1"/>
  <c r="I46" i="1"/>
  <c r="Q45" i="1"/>
  <c r="Q49" i="1" s="1"/>
  <c r="K45" i="1"/>
  <c r="K49" i="1" s="1"/>
  <c r="I45" i="1"/>
  <c r="C43" i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41" i="1"/>
  <c r="O41" i="1"/>
  <c r="N41" i="1"/>
  <c r="M41" i="1"/>
  <c r="L41" i="1"/>
  <c r="H41" i="1"/>
  <c r="K40" i="1"/>
  <c r="J40" i="1" s="1"/>
  <c r="I40" i="1"/>
  <c r="H40" i="1"/>
  <c r="Q40" i="1" s="1"/>
  <c r="K39" i="1"/>
  <c r="Q39" i="1" s="1"/>
  <c r="Q41" i="1" s="1"/>
  <c r="J39" i="1"/>
  <c r="I39" i="1"/>
  <c r="C37" i="1"/>
  <c r="P34" i="1"/>
  <c r="O34" i="1"/>
  <c r="N34" i="1"/>
  <c r="M34" i="1"/>
  <c r="L34" i="1"/>
  <c r="H34" i="1"/>
  <c r="K33" i="1"/>
  <c r="J33" i="1" s="1"/>
  <c r="I33" i="1"/>
  <c r="K32" i="1"/>
  <c r="Q32" i="1" s="1"/>
  <c r="I32" i="1"/>
  <c r="C30" i="1"/>
  <c r="P16" i="1"/>
  <c r="O16" i="1"/>
  <c r="N16" i="1"/>
  <c r="M16" i="1"/>
  <c r="L16" i="1"/>
  <c r="Q15" i="1"/>
  <c r="K15" i="1"/>
  <c r="J15" i="1" s="1"/>
  <c r="I15" i="1"/>
  <c r="Q14" i="1"/>
  <c r="K14" i="1"/>
  <c r="J14" i="1"/>
  <c r="I14" i="1"/>
  <c r="Q13" i="1"/>
  <c r="K13" i="1"/>
  <c r="J13" i="1" s="1"/>
  <c r="I13" i="1"/>
  <c r="Q12" i="1"/>
  <c r="K12" i="1"/>
  <c r="J12" i="1"/>
  <c r="I12" i="1"/>
  <c r="Q11" i="1"/>
  <c r="K11" i="1"/>
  <c r="J11" i="1" s="1"/>
  <c r="I11" i="1"/>
  <c r="H10" i="1"/>
  <c r="Q9" i="1"/>
  <c r="K9" i="1"/>
  <c r="J9" i="1"/>
  <c r="I9" i="1"/>
  <c r="K8" i="1"/>
  <c r="Q8" i="1" s="1"/>
  <c r="I8" i="1"/>
  <c r="Q7" i="1"/>
  <c r="K7" i="1"/>
  <c r="J7" i="1"/>
  <c r="I7" i="1"/>
  <c r="Q167" i="1" l="1"/>
  <c r="J167" i="1"/>
  <c r="Q53" i="1"/>
  <c r="Q55" i="1" s="1"/>
  <c r="K55" i="1"/>
  <c r="J53" i="1"/>
  <c r="J55" i="1" s="1"/>
  <c r="J81" i="1"/>
  <c r="J320" i="1"/>
  <c r="Q109" i="1"/>
  <c r="Q81" i="1"/>
  <c r="Q101" i="1"/>
  <c r="Q103" i="1" s="1"/>
  <c r="K234" i="1"/>
  <c r="Q232" i="1"/>
  <c r="Q234" i="1" s="1"/>
  <c r="J232" i="1"/>
  <c r="C238" i="1"/>
  <c r="C259" i="1"/>
  <c r="Q172" i="1"/>
  <c r="J172" i="1"/>
  <c r="J173" i="1" s="1"/>
  <c r="J8" i="1"/>
  <c r="I10" i="1"/>
  <c r="H16" i="1"/>
  <c r="Q33" i="1"/>
  <c r="Q34" i="1" s="1"/>
  <c r="J67" i="1"/>
  <c r="J71" i="1" s="1"/>
  <c r="J102" i="1"/>
  <c r="J108" i="1"/>
  <c r="J110" i="1" s="1"/>
  <c r="Q163" i="1"/>
  <c r="Q165" i="1"/>
  <c r="Q168" i="1"/>
  <c r="Q197" i="1"/>
  <c r="Q201" i="1" s="1"/>
  <c r="J200" i="1"/>
  <c r="J233" i="1"/>
  <c r="J234" i="1" s="1"/>
  <c r="K269" i="1"/>
  <c r="K270" i="1" s="1"/>
  <c r="Q283" i="1"/>
  <c r="Q295" i="1"/>
  <c r="Q296" i="1" s="1"/>
  <c r="Q325" i="1"/>
  <c r="Q328" i="1" s="1"/>
  <c r="J354" i="1"/>
  <c r="J356" i="1"/>
  <c r="K16" i="1"/>
  <c r="K133" i="1"/>
  <c r="Q269" i="1"/>
  <c r="Q270" i="1" s="1"/>
  <c r="K10" i="1"/>
  <c r="J10" i="1" s="1"/>
  <c r="J32" i="1"/>
  <c r="K34" i="1"/>
  <c r="Q67" i="1"/>
  <c r="Q71" i="1" s="1"/>
  <c r="Q108" i="1"/>
  <c r="Q138" i="1"/>
  <c r="Q139" i="1" s="1"/>
  <c r="J164" i="1"/>
  <c r="J166" i="1"/>
  <c r="H173" i="1"/>
  <c r="H361" i="1" s="1"/>
  <c r="K284" i="1"/>
  <c r="Q284" i="1" s="1"/>
  <c r="J326" i="1"/>
  <c r="J328" i="1" s="1"/>
  <c r="Q354" i="1"/>
  <c r="Q357" i="1" s="1"/>
  <c r="K41" i="1"/>
  <c r="K109" i="1"/>
  <c r="K110" i="1" s="1"/>
  <c r="I168" i="1"/>
  <c r="I173" i="1" s="1"/>
  <c r="I361" i="1" s="1"/>
  <c r="J45" i="1"/>
  <c r="J49" i="1" s="1"/>
  <c r="K101" i="1"/>
  <c r="K173" i="1"/>
  <c r="J197" i="1"/>
  <c r="J201" i="1" s="1"/>
  <c r="K103" i="1" l="1"/>
  <c r="J101" i="1"/>
  <c r="J103" i="1" s="1"/>
  <c r="J361" i="1" s="1"/>
  <c r="Q173" i="1"/>
  <c r="Q285" i="1"/>
  <c r="Q10" i="1"/>
  <c r="Q16" i="1" s="1"/>
  <c r="Q110" i="1"/>
  <c r="Q361" i="1" s="1"/>
  <c r="K285" i="1"/>
  <c r="K361" i="1" s="1"/>
  <c r="J357" i="1"/>
  <c r="C267" i="1"/>
  <c r="C281" i="1" s="1"/>
  <c r="C245" i="1"/>
  <c r="C293" i="1" l="1"/>
  <c r="C312" i="1"/>
  <c r="C323" i="1" s="1"/>
  <c r="C352" i="1" l="1"/>
  <c r="C345" i="1"/>
</calcChain>
</file>

<file path=xl/sharedStrings.xml><?xml version="1.0" encoding="utf-8"?>
<sst xmlns="http://schemas.openxmlformats.org/spreadsheetml/2006/main" count="760" uniqueCount="251">
  <si>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</si>
  <si>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</si>
  <si>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</si>
  <si>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</si>
  <si>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</si>
  <si>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</si>
  <si>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ABRIL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</si>
  <si>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</si>
  <si>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</si>
  <si>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</si>
  <si>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</si>
  <si>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</si>
  <si>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</si>
  <si>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</si>
  <si>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</si>
  <si>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</si>
  <si>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</si>
  <si>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</si>
  <si>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</si>
  <si>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</si>
  <si>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</si>
  <si>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</si>
  <si>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</si>
  <si>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</si>
  <si>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</si>
  <si>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</si>
  <si>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</si>
  <si>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</si>
  <si>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</si>
  <si>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</si>
  <si>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</si>
  <si>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</si>
  <si>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</si>
  <si>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</si>
  <si>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</si>
  <si>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</si>
  <si>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</si>
  <si>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</si>
  <si>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</si>
  <si>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</si>
  <si>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</si>
  <si>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</si>
  <si>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</si>
  <si>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</si>
  <si>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</si>
  <si>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</si>
  <si>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</si>
  <si>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</si>
  <si>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</si>
  <si>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</si>
  <si>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</si>
  <si>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</si>
  <si>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</si>
  <si>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</si>
  <si>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</si>
  <si>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</si>
  <si>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</si>
  <si>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</si>
  <si>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</si>
  <si>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</si>
  <si>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</si>
  <si>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</si>
  <si>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</si>
  <si>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</si>
  <si>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</si>
  <si>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</si>
  <si>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</si>
  <si>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</si>
  <si>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</si>
  <si>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</si>
  <si>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</si>
  <si>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</si>
  <si>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</si>
  <si>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</si>
  <si>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</si>
  <si>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</si>
  <si>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</si>
  <si>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</si>
  <si>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</si>
  <si>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</si>
  <si>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</si>
  <si>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</si>
  <si>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</si>
  <si>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</si>
  <si>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</si>
  <si>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</si>
  <si>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</si>
  <si>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</si>
  <si>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</si>
  <si>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</si>
  <si>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</si>
  <si>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</si>
  <si>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</si>
  <si>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</si>
  <si>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</si>
  <si>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</si>
  <si>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</si>
  <si>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</si>
  <si>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</si>
  <si>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</si>
  <si>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</si>
  <si>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</si>
  <si>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</si>
  <si>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</si>
  <si>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</si>
  <si>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</si>
  <si>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</si>
  <si>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</si>
  <si>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</si>
  <si>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</si>
  <si>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</si>
  <si>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</si>
  <si>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</si>
  <si>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</si>
  <si>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</si>
  <si>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</si>
  <si>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</si>
  <si>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</si>
  <si>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</si>
  <si>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</si>
  <si>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</si>
  <si>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LICENCIA SIN GOCE DE SUELDO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</si>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</sst>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3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5" borderId="2" xfId="3" applyFont="1" applyFill="1" applyBorder="1"/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21" fillId="0" borderId="2" xfId="28" applyNumberFormat="1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2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2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6AACBD36-D8CF-41E0-9773-CD3FDF294835}"/>
    <cellStyle name="Millares 4" xfId="7" xr:uid="{EF12F9D8-6D63-467B-B328-248BB658EF4F}"/>
    <cellStyle name="Millares 5" xfId="11" xr:uid="{5B0F4384-1FA4-44F7-B2CD-EAB2702F39F7}"/>
    <cellStyle name="Millares 6" xfId="17" xr:uid="{722D73A2-FBFE-45B0-AFEC-A1674E91B3D5}"/>
    <cellStyle name="Moneda" xfId="1" builtinId="4"/>
    <cellStyle name="Moneda 10" xfId="8" xr:uid="{7689FB3E-CCF9-43BD-B914-D59CDA2A7C04}"/>
    <cellStyle name="Moneda 11" xfId="15" xr:uid="{5089DEEB-1133-4554-85AF-78EDDC038721}"/>
    <cellStyle name="Moneda 12" xfId="21" xr:uid="{337F2EA4-8B7A-42B9-8379-9D350F79DADB}"/>
    <cellStyle name="Moneda 13" xfId="16" xr:uid="{21A7C717-EB66-437E-9E57-24921465F867}"/>
    <cellStyle name="Moneda 14" xfId="27" xr:uid="{2CE6368C-8763-4DF9-BAC3-6C26EFE78A52}"/>
    <cellStyle name="Moneda 15" xfId="29" xr:uid="{76AA2020-629D-4490-BD09-0AC049835B4A}"/>
    <cellStyle name="Moneda 16" xfId="36" xr:uid="{A7FAB88A-2CF3-49AC-B849-0F41CF08DB50}"/>
    <cellStyle name="Moneda 17" xfId="33" xr:uid="{890A4BC1-11A1-4083-BBFD-4F5E677CA5F5}"/>
    <cellStyle name="Moneda 18" xfId="35" xr:uid="{0F45F3A5-8D76-48F6-8641-D71200537E46}"/>
    <cellStyle name="Moneda 19" xfId="30" xr:uid="{A34F98FA-7F59-4C71-B43D-903EBC385D9E}"/>
    <cellStyle name="Moneda 2" xfId="3" xr:uid="{5A3FEF16-1DAC-4E30-8A3F-2FAE7F9AD00F}"/>
    <cellStyle name="Moneda 4" xfId="6" xr:uid="{94512034-0578-4816-A3C8-4D20D6F4158A}"/>
    <cellStyle name="Moneda 5" xfId="9" xr:uid="{E3CA8999-A40B-4B93-8F9B-CB9ABE54EF96}"/>
    <cellStyle name="Moneda 6" xfId="13" xr:uid="{B2783B4D-AFA5-4268-81E0-EA0F7018216C}"/>
    <cellStyle name="Moneda 8" xfId="20" xr:uid="{A2C42B13-DE0C-4284-A1A8-299906C48D45}"/>
    <cellStyle name="Moneda 9" xfId="24" xr:uid="{6013BEAA-B0F6-4B0F-9AE4-527518C3C06B}"/>
    <cellStyle name="Normal" xfId="0" builtinId="0"/>
    <cellStyle name="Normal 10" xfId="25" xr:uid="{5F4F0166-CA49-47E6-A565-76586927F180}"/>
    <cellStyle name="Normal 11" xfId="23" xr:uid="{55FB64D1-D5D4-4B19-B537-34255FC48566}"/>
    <cellStyle name="Normal 12" xfId="18" xr:uid="{ABA150A4-1142-4490-9691-2F6F59C12F7C}"/>
    <cellStyle name="Normal 13" xfId="22" xr:uid="{BB030E41-DC78-4FBA-827F-519CF88464B1}"/>
    <cellStyle name="Normal 14" xfId="26" xr:uid="{3CDC9A70-349A-4B32-A411-74453B1FC787}"/>
    <cellStyle name="Normal 15" xfId="28" xr:uid="{C7D3CA35-0CBC-4C88-B26D-C9A59B043506}"/>
    <cellStyle name="Normal 16" xfId="34" xr:uid="{5EE2953B-E8E2-47CC-9438-E20452679AFC}"/>
    <cellStyle name="Normal 17" xfId="32" xr:uid="{B8D41C70-DB21-4BF0-90F2-A8F2DBF7AC80}"/>
    <cellStyle name="Normal 18" xfId="31" xr:uid="{4C716983-87C7-41C2-9CD2-E60F939C3529}"/>
    <cellStyle name="Normal 2" xfId="2" xr:uid="{E2CF6D1F-02E9-4CC4-B9BC-86744A5775A2}"/>
    <cellStyle name="Normal 4" xfId="5" xr:uid="{CA7329BA-4963-43FA-AD1F-8668F85651D4}"/>
    <cellStyle name="Normal 5" xfId="10" xr:uid="{A6B0F8AD-5DAE-4565-8301-67A13903DEC6}"/>
    <cellStyle name="Normal 6" xfId="12" xr:uid="{A2995442-4C80-491A-9EFD-4E5D23540F92}"/>
    <cellStyle name="Normal 8" xfId="14" xr:uid="{5E4B4FA6-1C60-4E33-AAE8-25EA3B460038}"/>
    <cellStyle name="Normal 9" xfId="19" xr:uid="{F6DD623B-0C51-45AB-A5CB-98376FCD2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5A120-CE9A-4BFE-8F37-B377C3686F43}">
  <dimension ref="A1:U379"/>
  <sheetViews>
    <sheetView tabSelected="1" topLeftCell="B344" zoomScale="90" zoomScaleNormal="90" zoomScaleSheetLayoutView="100" workbookViewId="0">
      <selection activeCell="T378" sqref="T378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30 DE ABRIL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30 DE ABRIL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30 DE ABRIL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30 DE ABRIL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30 DE ABRIL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 t="shared" si="10"/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0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0</v>
      </c>
      <c r="Q71" s="184">
        <f t="shared" si="11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30 DE ABRIL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2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2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2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3">SUM(H76:H80)</f>
        <v>13631.64</v>
      </c>
      <c r="I81" s="211">
        <f t="shared" si="13"/>
        <v>18217.8</v>
      </c>
      <c r="J81" s="211">
        <f t="shared" si="13"/>
        <v>10930.68</v>
      </c>
      <c r="K81" s="211">
        <f t="shared" si="13"/>
        <v>681.58199999999999</v>
      </c>
      <c r="L81" s="211">
        <f t="shared" si="13"/>
        <v>0</v>
      </c>
      <c r="M81" s="211">
        <f t="shared" si="13"/>
        <v>190.06</v>
      </c>
      <c r="N81" s="211">
        <f t="shared" si="13"/>
        <v>88.44</v>
      </c>
      <c r="O81" s="211">
        <f t="shared" si="13"/>
        <v>0</v>
      </c>
      <c r="P81" s="211">
        <f t="shared" si="13"/>
        <v>0</v>
      </c>
      <c r="Q81" s="211">
        <f t="shared" si="13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16 AL 30 DE ABRIL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4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4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5">SUM(I99:I102)</f>
        <v>14322.4</v>
      </c>
      <c r="J103" s="234">
        <f t="shared" si="15"/>
        <v>34373.760000000002</v>
      </c>
      <c r="K103" s="234">
        <f t="shared" si="15"/>
        <v>358.06</v>
      </c>
      <c r="L103" s="234">
        <f t="shared" si="15"/>
        <v>0</v>
      </c>
      <c r="M103" s="234">
        <f t="shared" si="15"/>
        <v>0</v>
      </c>
      <c r="N103" s="234">
        <f t="shared" si="15"/>
        <v>353.28</v>
      </c>
      <c r="O103" s="234">
        <f t="shared" si="15"/>
        <v>0</v>
      </c>
      <c r="P103" s="234">
        <f t="shared" si="15"/>
        <v>0</v>
      </c>
      <c r="Q103" s="234">
        <f t="shared" si="15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16 AL 30 DE ABRIL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6">SUM(I108:I109)</f>
        <v>7240.2</v>
      </c>
      <c r="J110" s="246">
        <f t="shared" si="16"/>
        <v>4344.12</v>
      </c>
      <c r="K110" s="246">
        <f t="shared" si="16"/>
        <v>294.07349999999997</v>
      </c>
      <c r="L110" s="246">
        <f t="shared" si="16"/>
        <v>0</v>
      </c>
      <c r="M110" s="246">
        <f t="shared" si="16"/>
        <v>151.32</v>
      </c>
      <c r="N110" s="246">
        <f t="shared" si="16"/>
        <v>44.22</v>
      </c>
      <c r="O110" s="246">
        <f t="shared" si="16"/>
        <v>0</v>
      </c>
      <c r="P110" s="246">
        <f t="shared" si="16"/>
        <v>0</v>
      </c>
      <c r="Q110" s="246">
        <f t="shared" si="16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16 AL 30 DE ABRIL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7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0</v>
      </c>
      <c r="I130" s="28"/>
      <c r="J130" s="28"/>
      <c r="K130" s="76">
        <v>0</v>
      </c>
      <c r="L130" s="76"/>
      <c r="M130" s="125">
        <v>0</v>
      </c>
      <c r="N130" s="126"/>
      <c r="O130" s="127"/>
      <c r="P130" s="127"/>
      <c r="Q130" s="28">
        <f t="shared" si="17"/>
        <v>0</v>
      </c>
      <c r="R130" s="264" t="s">
        <v>121</v>
      </c>
      <c r="S130" s="2"/>
      <c r="T130"/>
      <c r="U130"/>
    </row>
    <row r="131" spans="1:21" s="55" customFormat="1" ht="26.25" customHeight="1" x14ac:dyDescent="0.25">
      <c r="A131" s="22" t="s">
        <v>122</v>
      </c>
      <c r="B131"/>
      <c r="C131" s="153" t="s">
        <v>123</v>
      </c>
      <c r="D131" s="265"/>
      <c r="E131" s="261" t="s">
        <v>124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125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8671.9700000000012</v>
      </c>
      <c r="I133" s="272">
        <f t="shared" ref="I133:Q133" si="18">SUM(I129:I132)</f>
        <v>0</v>
      </c>
      <c r="J133" s="272">
        <f t="shared" si="18"/>
        <v>0</v>
      </c>
      <c r="K133" s="273">
        <f>SUM(K129:K132)</f>
        <v>433.59850000000006</v>
      </c>
      <c r="L133" s="273">
        <f>SUM(L129:L132)</f>
        <v>0</v>
      </c>
      <c r="M133" s="272">
        <f t="shared" si="18"/>
        <v>664.83</v>
      </c>
      <c r="N133" s="273">
        <f t="shared" si="18"/>
        <v>44.22</v>
      </c>
      <c r="O133" s="273">
        <f t="shared" si="18"/>
        <v>0</v>
      </c>
      <c r="P133" s="273">
        <f t="shared" si="18"/>
        <v>0</v>
      </c>
      <c r="Q133" s="272">
        <f t="shared" si="18"/>
        <v>8484.9585000000006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126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16 AL 30 DE ABRIL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127</v>
      </c>
      <c r="C138" s="259" t="s">
        <v>128</v>
      </c>
      <c r="D138" s="32"/>
      <c r="E138" s="261" t="s">
        <v>129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130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9">SUM(H138:H138)</f>
        <v>3102.45</v>
      </c>
      <c r="I139" s="272">
        <f t="shared" si="19"/>
        <v>0</v>
      </c>
      <c r="J139" s="272">
        <f t="shared" si="19"/>
        <v>0</v>
      </c>
      <c r="K139" s="272">
        <f t="shared" si="19"/>
        <v>155.1225</v>
      </c>
      <c r="L139" s="272">
        <f t="shared" si="19"/>
        <v>0</v>
      </c>
      <c r="M139" s="272">
        <f t="shared" si="19"/>
        <v>77.3</v>
      </c>
      <c r="N139" s="272">
        <f t="shared" si="19"/>
        <v>0</v>
      </c>
      <c r="O139" s="272">
        <f t="shared" si="19"/>
        <v>0</v>
      </c>
      <c r="P139" s="272">
        <f t="shared" si="19"/>
        <v>0</v>
      </c>
      <c r="Q139" s="272">
        <f t="shared" si="19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131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16 AL 30 DE ABRIL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132</v>
      </c>
      <c r="C144" s="281" t="s">
        <v>133</v>
      </c>
      <c r="D144" s="282"/>
      <c r="E144" s="283" t="s">
        <v>134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5">
        <f>H144+K144-M144+N144-O144-P144</f>
        <v>1763.394</v>
      </c>
      <c r="R144" s="286"/>
    </row>
    <row r="145" spans="1:21" ht="19.5" customHeight="1" x14ac:dyDescent="0.25">
      <c r="C145" s="32"/>
      <c r="D145" s="282"/>
      <c r="E145" s="287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6"/>
    </row>
    <row r="146" spans="1:21" ht="15.75" thickBot="1" x14ac:dyDescent="0.3">
      <c r="C146" s="288"/>
      <c r="D146" s="278"/>
      <c r="E146" s="289"/>
      <c r="F146" s="290"/>
      <c r="G146" s="291" t="s">
        <v>31</v>
      </c>
      <c r="H146" s="292">
        <f>SUM(H144:H145)</f>
        <v>1570.48</v>
      </c>
      <c r="I146" s="292">
        <f t="shared" ref="I146:Q146" si="20">SUM(I144:I145)</f>
        <v>3140.96</v>
      </c>
      <c r="J146" s="292">
        <f t="shared" si="20"/>
        <v>1884.576</v>
      </c>
      <c r="K146" s="293">
        <f>SUM(K144:K145)</f>
        <v>78.524000000000001</v>
      </c>
      <c r="L146" s="293">
        <f>SUM(L144:L145)</f>
        <v>0</v>
      </c>
      <c r="M146" s="292">
        <f t="shared" si="20"/>
        <v>0</v>
      </c>
      <c r="N146" s="293">
        <f t="shared" si="20"/>
        <v>114.39</v>
      </c>
      <c r="O146" s="293">
        <f t="shared" si="20"/>
        <v>0</v>
      </c>
      <c r="P146" s="293">
        <f t="shared" si="20"/>
        <v>0</v>
      </c>
      <c r="Q146" s="292">
        <f t="shared" si="20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8"/>
      <c r="D150" s="278"/>
      <c r="E150" s="289"/>
      <c r="F150" s="290"/>
      <c r="G150" s="288"/>
      <c r="H150" s="294"/>
      <c r="I150" s="294"/>
      <c r="J150" s="294"/>
      <c r="K150" s="295"/>
      <c r="L150" s="295"/>
      <c r="M150" s="294"/>
      <c r="N150" s="295"/>
      <c r="O150" s="294"/>
      <c r="P150" s="294"/>
      <c r="Q150" s="294"/>
      <c r="R150" s="278"/>
    </row>
    <row r="151" spans="1:21" ht="15.75" thickBot="1" x14ac:dyDescent="0.3">
      <c r="C151" s="296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7" t="s">
        <v>2</v>
      </c>
      <c r="D158" s="298" t="s">
        <v>38</v>
      </c>
      <c r="E158" s="299"/>
      <c r="F158" s="300"/>
      <c r="G158" s="298"/>
      <c r="H158" s="298"/>
      <c r="I158" s="298"/>
      <c r="J158" s="298"/>
      <c r="K158" s="301"/>
      <c r="L158" s="301"/>
      <c r="M158" s="298"/>
      <c r="N158" s="301"/>
      <c r="O158" s="298"/>
      <c r="P158" s="298"/>
      <c r="Q158" s="298"/>
      <c r="R158" s="302" t="s">
        <v>3</v>
      </c>
    </row>
    <row r="159" spans="1:21" ht="15.75" x14ac:dyDescent="0.25">
      <c r="C159" s="303" t="s">
        <v>135</v>
      </c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4"/>
    </row>
    <row r="160" spans="1:21" ht="15" customHeight="1" x14ac:dyDescent="0.25">
      <c r="C160" s="38"/>
      <c r="D160" s="305"/>
      <c r="E160" s="6"/>
      <c r="F160" s="306"/>
      <c r="G160" s="307"/>
      <c r="H160" s="308"/>
      <c r="I160" s="308"/>
      <c r="J160" s="308"/>
      <c r="K160" s="309"/>
      <c r="L160" s="309"/>
      <c r="M160" s="308"/>
      <c r="N160" s="309"/>
      <c r="O160" s="308"/>
      <c r="P160" s="308"/>
      <c r="Q160" s="308"/>
      <c r="R160" s="11" t="s">
        <v>5</v>
      </c>
    </row>
    <row r="161" spans="1:21" ht="15" customHeight="1" x14ac:dyDescent="0.25">
      <c r="C161" s="12" t="str">
        <f>C142</f>
        <v>PERIODO DEL 16 AL 30 DE ABRIL 2021</v>
      </c>
      <c r="D161" s="13"/>
      <c r="E161" s="6"/>
      <c r="F161" s="306"/>
      <c r="G161" s="307"/>
      <c r="H161" s="308"/>
      <c r="I161" s="308"/>
      <c r="J161" s="308"/>
      <c r="K161" s="309"/>
      <c r="L161" s="309"/>
      <c r="M161" s="308"/>
      <c r="N161" s="309"/>
      <c r="O161" s="308"/>
      <c r="P161" s="308"/>
      <c r="Q161" s="308"/>
      <c r="R161" s="14"/>
    </row>
    <row r="162" spans="1:21" ht="22.5" x14ac:dyDescent="0.25">
      <c r="C162" s="310" t="s">
        <v>7</v>
      </c>
      <c r="D162" s="310" t="s">
        <v>8</v>
      </c>
      <c r="E162" s="311" t="s">
        <v>9</v>
      </c>
      <c r="F162" s="310" t="s">
        <v>10</v>
      </c>
      <c r="G162" s="312" t="s">
        <v>11</v>
      </c>
      <c r="H162" s="310" t="s">
        <v>136</v>
      </c>
      <c r="I162" s="310"/>
      <c r="J162" s="310"/>
      <c r="K162" s="17" t="s">
        <v>13</v>
      </c>
      <c r="L162" s="18" t="s">
        <v>14</v>
      </c>
      <c r="M162" s="310" t="s">
        <v>15</v>
      </c>
      <c r="N162" s="313" t="s">
        <v>16</v>
      </c>
      <c r="O162" s="314" t="s">
        <v>17</v>
      </c>
      <c r="P162" s="313" t="s">
        <v>137</v>
      </c>
      <c r="Q162" s="315" t="s">
        <v>19</v>
      </c>
      <c r="R162" s="310" t="s">
        <v>20</v>
      </c>
    </row>
    <row r="163" spans="1:21" ht="25.5" customHeight="1" x14ac:dyDescent="0.25">
      <c r="A163" s="22" t="s">
        <v>138</v>
      </c>
      <c r="C163" s="316" t="s">
        <v>139</v>
      </c>
      <c r="D163" s="317"/>
      <c r="E163" s="318" t="s">
        <v>140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1">H163*0.05</f>
        <v>39.3705</v>
      </c>
      <c r="L163" s="76"/>
      <c r="M163" s="319">
        <v>0</v>
      </c>
      <c r="N163" s="320">
        <v>164.66</v>
      </c>
      <c r="O163" s="321">
        <v>0</v>
      </c>
      <c r="P163" s="321"/>
      <c r="Q163" s="28">
        <f>H163+K163-M163+N163-O163-P163+L163</f>
        <v>991.44049999999993</v>
      </c>
      <c r="R163" s="317"/>
    </row>
    <row r="164" spans="1:21" ht="25.5" customHeight="1" x14ac:dyDescent="0.25">
      <c r="A164" s="22" t="s">
        <v>141</v>
      </c>
      <c r="C164" s="316" t="s">
        <v>142</v>
      </c>
      <c r="D164" s="317"/>
      <c r="E164" s="318" t="s">
        <v>143</v>
      </c>
      <c r="F164" s="124">
        <v>113</v>
      </c>
      <c r="G164" s="284">
        <v>15</v>
      </c>
      <c r="H164" s="28">
        <v>1790.3025</v>
      </c>
      <c r="I164" s="28">
        <f t="shared" ref="I164:I168" si="22">H164*2</f>
        <v>3580.605</v>
      </c>
      <c r="J164" s="28">
        <f t="shared" ref="J164:J170" si="23">K164*24</f>
        <v>2148.3630000000003</v>
      </c>
      <c r="K164" s="76">
        <f t="shared" si="21"/>
        <v>89.515125000000012</v>
      </c>
      <c r="L164" s="76"/>
      <c r="M164" s="80">
        <v>0</v>
      </c>
      <c r="N164" s="81">
        <v>88.32</v>
      </c>
      <c r="O164" s="321">
        <v>0</v>
      </c>
      <c r="P164" s="321"/>
      <c r="Q164" s="28">
        <f t="shared" ref="Q164:Q172" si="24">H164+K164-M164+N164-O164-P164+L164</f>
        <v>1968.1376250000001</v>
      </c>
      <c r="R164" s="317"/>
    </row>
    <row r="165" spans="1:21" ht="25.5" customHeight="1" x14ac:dyDescent="0.25">
      <c r="A165" s="22" t="s">
        <v>144</v>
      </c>
      <c r="C165" s="322" t="s">
        <v>145</v>
      </c>
      <c r="D165" s="323"/>
      <c r="E165" s="318" t="s">
        <v>146</v>
      </c>
      <c r="F165" s="124">
        <v>113</v>
      </c>
      <c r="G165" s="284">
        <v>0</v>
      </c>
      <c r="H165" s="28">
        <v>0</v>
      </c>
      <c r="I165" s="28">
        <f>H165*2</f>
        <v>0</v>
      </c>
      <c r="J165" s="28">
        <f t="shared" si="23"/>
        <v>0</v>
      </c>
      <c r="K165" s="76">
        <f t="shared" si="21"/>
        <v>0</v>
      </c>
      <c r="L165" s="76"/>
      <c r="M165" s="80">
        <v>0</v>
      </c>
      <c r="N165" s="81">
        <v>0</v>
      </c>
      <c r="O165" s="321">
        <v>0</v>
      </c>
      <c r="P165" s="321"/>
      <c r="Q165" s="28">
        <f t="shared" si="24"/>
        <v>0</v>
      </c>
      <c r="R165" s="324" t="s">
        <v>121</v>
      </c>
    </row>
    <row r="166" spans="1:21" ht="25.5" customHeight="1" x14ac:dyDescent="0.25">
      <c r="A166" s="22" t="s">
        <v>147</v>
      </c>
      <c r="C166" s="322" t="s">
        <v>148</v>
      </c>
      <c r="D166" s="323"/>
      <c r="E166" s="318" t="s">
        <v>146</v>
      </c>
      <c r="F166" s="124">
        <v>113</v>
      </c>
      <c r="G166" s="325">
        <v>15</v>
      </c>
      <c r="H166" s="28">
        <v>2460.6675</v>
      </c>
      <c r="I166" s="28">
        <f t="shared" si="22"/>
        <v>4921.335</v>
      </c>
      <c r="J166" s="28">
        <f t="shared" si="23"/>
        <v>2952.8010000000004</v>
      </c>
      <c r="K166" s="76">
        <f t="shared" si="21"/>
        <v>123.03337500000001</v>
      </c>
      <c r="L166" s="76"/>
      <c r="M166" s="80">
        <v>0</v>
      </c>
      <c r="N166" s="81">
        <v>17.07</v>
      </c>
      <c r="O166" s="321">
        <v>0</v>
      </c>
      <c r="P166" s="321"/>
      <c r="Q166" s="28">
        <f t="shared" si="24"/>
        <v>2600.7708750000002</v>
      </c>
      <c r="R166" s="326"/>
    </row>
    <row r="167" spans="1:21" ht="25.5" customHeight="1" x14ac:dyDescent="0.25">
      <c r="A167" s="22" t="s">
        <v>149</v>
      </c>
      <c r="C167" s="322" t="s">
        <v>150</v>
      </c>
      <c r="D167" s="323"/>
      <c r="E167" s="318" t="s">
        <v>151</v>
      </c>
      <c r="F167" s="124">
        <v>113</v>
      </c>
      <c r="G167" s="325">
        <v>15</v>
      </c>
      <c r="H167" s="28">
        <f>3298.8075/15*G167</f>
        <v>3298.8074999999999</v>
      </c>
      <c r="I167" s="28">
        <f t="shared" si="22"/>
        <v>6597.6149999999998</v>
      </c>
      <c r="J167" s="28">
        <f t="shared" si="23"/>
        <v>3958.5690000000004</v>
      </c>
      <c r="K167" s="76">
        <f t="shared" si="21"/>
        <v>164.94037500000002</v>
      </c>
      <c r="L167" s="76">
        <f>127*2</f>
        <v>254</v>
      </c>
      <c r="M167" s="125">
        <v>98.66</v>
      </c>
      <c r="N167" s="126">
        <v>0</v>
      </c>
      <c r="O167" s="321">
        <v>0</v>
      </c>
      <c r="P167" s="321"/>
      <c r="Q167" s="28">
        <f t="shared" si="24"/>
        <v>3619.0878750000002</v>
      </c>
      <c r="R167" s="326"/>
    </row>
    <row r="168" spans="1:21" ht="25.5" customHeight="1" x14ac:dyDescent="0.25">
      <c r="A168" s="22" t="s">
        <v>152</v>
      </c>
      <c r="C168" s="327" t="s">
        <v>153</v>
      </c>
      <c r="D168" s="323"/>
      <c r="E168" s="318" t="s">
        <v>154</v>
      </c>
      <c r="F168" s="124">
        <v>113</v>
      </c>
      <c r="G168" s="325">
        <v>15</v>
      </c>
      <c r="H168" s="28">
        <f>1731.135/15*G168</f>
        <v>1731.135</v>
      </c>
      <c r="I168" s="28">
        <f t="shared" si="22"/>
        <v>3462.27</v>
      </c>
      <c r="J168" s="28">
        <f t="shared" si="23"/>
        <v>2077.3620000000001</v>
      </c>
      <c r="K168" s="76">
        <f t="shared" si="21"/>
        <v>86.556750000000008</v>
      </c>
      <c r="L168" s="76">
        <f>127</f>
        <v>127</v>
      </c>
      <c r="M168" s="328">
        <v>0</v>
      </c>
      <c r="N168" s="329">
        <v>97.21</v>
      </c>
      <c r="O168" s="321">
        <v>0</v>
      </c>
      <c r="P168" s="321"/>
      <c r="Q168" s="28">
        <f t="shared" si="24"/>
        <v>2041.90175</v>
      </c>
      <c r="R168" s="326"/>
      <c r="T168" s="330"/>
    </row>
    <row r="169" spans="1:21" ht="25.5" customHeight="1" x14ac:dyDescent="0.25">
      <c r="A169" s="22" t="s">
        <v>155</v>
      </c>
      <c r="C169" s="327" t="s">
        <v>156</v>
      </c>
      <c r="D169" s="323"/>
      <c r="E169" s="318" t="s">
        <v>154</v>
      </c>
      <c r="F169" s="124">
        <v>113</v>
      </c>
      <c r="G169" s="325">
        <v>9</v>
      </c>
      <c r="H169" s="28">
        <f>1731.14/15*G169</f>
        <v>1038.684</v>
      </c>
      <c r="I169" s="28"/>
      <c r="J169" s="28">
        <f t="shared" si="23"/>
        <v>1246.4208000000001</v>
      </c>
      <c r="K169" s="76">
        <f t="shared" si="21"/>
        <v>51.934200000000004</v>
      </c>
      <c r="L169" s="76"/>
      <c r="M169" s="328">
        <v>0</v>
      </c>
      <c r="N169" s="329">
        <v>97.21</v>
      </c>
      <c r="O169" s="321">
        <v>0</v>
      </c>
      <c r="P169" s="321"/>
      <c r="Q169" s="28">
        <f>H169+K169-M169+N169-O169-P169+L169</f>
        <v>1187.8281999999999</v>
      </c>
      <c r="R169" s="326"/>
    </row>
    <row r="170" spans="1:21" s="55" customFormat="1" ht="25.5" customHeight="1" x14ac:dyDescent="0.25">
      <c r="A170" s="22"/>
      <c r="B170"/>
      <c r="C170" s="226" t="s">
        <v>157</v>
      </c>
      <c r="D170" s="331"/>
      <c r="E170" s="332" t="s">
        <v>158</v>
      </c>
      <c r="F170" s="124">
        <v>113</v>
      </c>
      <c r="G170" s="284">
        <v>15</v>
      </c>
      <c r="H170" s="28">
        <v>1790.3025</v>
      </c>
      <c r="I170" s="28"/>
      <c r="J170" s="28">
        <f t="shared" si="23"/>
        <v>2148.3630000000003</v>
      </c>
      <c r="K170" s="76">
        <f t="shared" si="21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4"/>
        <v>1968.1376250000001</v>
      </c>
      <c r="R170" s="333"/>
      <c r="S170" s="2"/>
      <c r="T170"/>
      <c r="U170"/>
    </row>
    <row r="171" spans="1:21" s="55" customFormat="1" ht="25.5" customHeight="1" x14ac:dyDescent="0.25">
      <c r="A171" s="22"/>
      <c r="B171"/>
      <c r="C171" s="131" t="s">
        <v>159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f>127+(239*3)</f>
        <v>844</v>
      </c>
      <c r="M171" s="80"/>
      <c r="N171" s="81">
        <v>45.34</v>
      </c>
      <c r="O171" s="82">
        <v>0</v>
      </c>
      <c r="P171" s="82"/>
      <c r="Q171" s="28">
        <f>H171+K171-M171+N171-O171-P171+L171</f>
        <v>3245.4875000000002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160</v>
      </c>
      <c r="B172"/>
      <c r="C172" s="334" t="s">
        <v>161</v>
      </c>
      <c r="D172" s="331"/>
      <c r="E172" s="332" t="s">
        <v>158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1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4"/>
        <v>1968.1376250000001</v>
      </c>
      <c r="R172" s="333"/>
      <c r="T172"/>
      <c r="U172"/>
    </row>
    <row r="173" spans="1:21" s="55" customFormat="1" ht="15.75" thickBot="1" x14ac:dyDescent="0.3">
      <c r="B173"/>
      <c r="D173" s="307"/>
      <c r="E173" s="299"/>
      <c r="F173" s="335"/>
      <c r="G173" s="336" t="s">
        <v>31</v>
      </c>
      <c r="H173" s="337">
        <f t="shared" ref="H173:Q173" si="25">SUM(H163:H172)</f>
        <v>16931.5615</v>
      </c>
      <c r="I173" s="337">
        <f t="shared" si="25"/>
        <v>24624.544999999998</v>
      </c>
      <c r="J173" s="337">
        <f t="shared" si="25"/>
        <v>28911.325800000006</v>
      </c>
      <c r="K173" s="337">
        <f t="shared" si="25"/>
        <v>846.57807500000001</v>
      </c>
      <c r="L173" s="337">
        <f t="shared" si="25"/>
        <v>1225</v>
      </c>
      <c r="M173" s="337">
        <f t="shared" si="25"/>
        <v>98.66</v>
      </c>
      <c r="N173" s="337">
        <f t="shared" si="25"/>
        <v>686.45</v>
      </c>
      <c r="O173" s="337">
        <f t="shared" si="25"/>
        <v>0</v>
      </c>
      <c r="P173" s="337">
        <f t="shared" si="25"/>
        <v>0</v>
      </c>
      <c r="Q173" s="337">
        <f t="shared" si="25"/>
        <v>19590.929574999998</v>
      </c>
      <c r="R173" s="307"/>
      <c r="S173" s="2"/>
      <c r="T173"/>
      <c r="U173"/>
    </row>
    <row r="174" spans="1:21" s="55" customFormat="1" x14ac:dyDescent="0.25">
      <c r="B174"/>
      <c r="C174" s="338"/>
      <c r="D174" s="307"/>
      <c r="E174" s="299"/>
      <c r="F174" s="335"/>
      <c r="G174" s="338"/>
      <c r="H174" s="339"/>
      <c r="I174" s="339"/>
      <c r="J174" s="339"/>
      <c r="K174" s="340"/>
      <c r="L174" s="340"/>
      <c r="M174" s="339"/>
      <c r="N174" s="340"/>
      <c r="O174" s="339"/>
      <c r="P174" s="339"/>
      <c r="Q174" s="339"/>
      <c r="R174" s="307"/>
      <c r="S174" s="2"/>
      <c r="T174"/>
      <c r="U174"/>
    </row>
    <row r="175" spans="1:21" s="55" customFormat="1" x14ac:dyDescent="0.25">
      <c r="B175"/>
      <c r="C175" s="338"/>
      <c r="D175" s="307"/>
      <c r="E175" s="299"/>
      <c r="F175" s="335"/>
      <c r="G175" s="338"/>
      <c r="H175" s="339"/>
      <c r="I175" s="339"/>
      <c r="J175" s="339"/>
      <c r="K175" s="340"/>
      <c r="L175" s="340"/>
      <c r="M175" s="339"/>
      <c r="N175" s="340"/>
      <c r="O175" s="339"/>
      <c r="P175" s="339"/>
      <c r="Q175" s="339"/>
      <c r="R175" s="307"/>
      <c r="S175" s="2"/>
      <c r="T175"/>
      <c r="U175"/>
    </row>
    <row r="176" spans="1:21" s="55" customFormat="1" ht="15.75" thickBot="1" x14ac:dyDescent="0.3">
      <c r="B176"/>
      <c r="C176" s="341"/>
      <c r="D176" s="47"/>
      <c r="E176" s="48"/>
      <c r="F176" s="49"/>
      <c r="G176"/>
      <c r="H176" s="90"/>
      <c r="I176" s="342"/>
      <c r="J176" s="342"/>
      <c r="K176" s="343"/>
      <c r="L176" s="343"/>
      <c r="M176" s="342"/>
      <c r="N176" s="344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5"/>
      <c r="I180" s="345"/>
      <c r="J180" s="345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6"/>
      <c r="D190" s="346"/>
      <c r="E190" s="347"/>
      <c r="F190" s="346"/>
      <c r="G190" s="346"/>
      <c r="H190" s="346"/>
      <c r="I190" s="346"/>
      <c r="J190" s="346"/>
      <c r="K190" s="348"/>
      <c r="L190" s="348"/>
      <c r="M190" s="346"/>
      <c r="N190" s="348"/>
      <c r="O190" s="346"/>
      <c r="P190" s="346"/>
      <c r="Q190" s="346"/>
      <c r="R190" s="346"/>
      <c r="T190"/>
      <c r="U190"/>
    </row>
    <row r="191" spans="1:21" s="2" customFormat="1" ht="15.75" x14ac:dyDescent="0.25">
      <c r="A191"/>
      <c r="B191"/>
      <c r="C191" s="297" t="s">
        <v>2</v>
      </c>
      <c r="D191" s="298" t="s">
        <v>38</v>
      </c>
      <c r="E191" s="299"/>
      <c r="F191" s="300"/>
      <c r="G191" s="298"/>
      <c r="H191" s="298"/>
      <c r="I191" s="298"/>
      <c r="J191" s="298"/>
      <c r="K191" s="301"/>
      <c r="L191" s="301"/>
      <c r="M191" s="298"/>
      <c r="N191" s="301"/>
      <c r="O191" s="298"/>
      <c r="P191" s="298"/>
      <c r="Q191" s="298"/>
      <c r="R191"/>
      <c r="T191"/>
      <c r="U191"/>
    </row>
    <row r="192" spans="1:21" s="2" customFormat="1" ht="15.75" x14ac:dyDescent="0.25">
      <c r="A192"/>
      <c r="B192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2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9" t="s">
        <v>162</v>
      </c>
      <c r="D194" s="349"/>
      <c r="E194" s="349"/>
      <c r="F194" s="349"/>
      <c r="G194" s="349"/>
      <c r="H194" s="349"/>
      <c r="I194" s="349"/>
      <c r="J194" s="349"/>
      <c r="K194" s="349"/>
      <c r="L194" s="349"/>
      <c r="M194" s="349"/>
      <c r="N194" s="349"/>
      <c r="O194" s="349"/>
      <c r="P194" s="349"/>
      <c r="Q194" s="349"/>
      <c r="R194" s="349"/>
    </row>
    <row r="195" spans="1:21" x14ac:dyDescent="0.25">
      <c r="C195" s="12" t="str">
        <f>C161</f>
        <v>PERIODO DEL 16 AL 30 DE ABRIL 2021</v>
      </c>
      <c r="D195" s="13"/>
      <c r="E195" s="6"/>
      <c r="F195" s="350"/>
      <c r="G195" s="351"/>
      <c r="H195" s="352"/>
      <c r="I195" s="352"/>
      <c r="J195" s="352"/>
      <c r="K195" s="353"/>
      <c r="L195" s="353"/>
      <c r="M195" s="352"/>
      <c r="N195" s="353"/>
      <c r="O195" s="352"/>
      <c r="P195" s="352"/>
      <c r="Q195" s="352"/>
      <c r="R195" s="354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5" customFormat="1" ht="26.25" customHeight="1" x14ac:dyDescent="0.25">
      <c r="A197" s="22" t="s">
        <v>163</v>
      </c>
      <c r="C197" s="356" t="s">
        <v>164</v>
      </c>
      <c r="D197" s="357"/>
      <c r="E197" s="358" t="s">
        <v>165</v>
      </c>
      <c r="F197" s="124">
        <v>113</v>
      </c>
      <c r="G197" s="284">
        <v>15</v>
      </c>
      <c r="H197" s="359">
        <v>2919.2174999999997</v>
      </c>
      <c r="I197" s="359">
        <f>H197*2</f>
        <v>5838.4349999999995</v>
      </c>
      <c r="J197" s="359">
        <f>K197*24</f>
        <v>3503.0609999999997</v>
      </c>
      <c r="K197" s="76">
        <f t="shared" ref="K197:K200" si="26">H197*0.05</f>
        <v>145.96087499999999</v>
      </c>
      <c r="L197" s="76"/>
      <c r="M197" s="359">
        <v>37.119999999999997</v>
      </c>
      <c r="N197" s="126">
        <v>0</v>
      </c>
      <c r="O197" s="359">
        <v>0</v>
      </c>
      <c r="P197" s="359"/>
      <c r="Q197" s="28">
        <f>H197+K197-M197+N197-O197-P197</f>
        <v>3028.0583749999996</v>
      </c>
      <c r="R197" s="360"/>
      <c r="S197" s="361"/>
    </row>
    <row r="198" spans="1:21" ht="26.25" customHeight="1" x14ac:dyDescent="0.25">
      <c r="A198" s="22" t="s">
        <v>166</v>
      </c>
      <c r="C198" s="356" t="s">
        <v>167</v>
      </c>
      <c r="D198" s="357"/>
      <c r="E198" s="358" t="s">
        <v>168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">
        <f>H198+K198-M198+N198-O198-P198</f>
        <v>3413.7875000000004</v>
      </c>
      <c r="R198" s="362"/>
    </row>
    <row r="199" spans="1:21" ht="26.25" customHeight="1" x14ac:dyDescent="0.25">
      <c r="A199" s="22"/>
      <c r="C199" s="356" t="s">
        <v>169</v>
      </c>
      <c r="D199" s="363" t="s">
        <v>170</v>
      </c>
      <c r="E199" s="358" t="s">
        <v>171</v>
      </c>
      <c r="F199" s="124">
        <v>113</v>
      </c>
      <c r="G199" s="284">
        <v>15</v>
      </c>
      <c r="H199" s="28">
        <v>1116.855</v>
      </c>
      <c r="I199" s="364">
        <f>H199*2</f>
        <v>2233.71</v>
      </c>
      <c r="J199" s="364">
        <f>K199*24</f>
        <v>1340.2260000000001</v>
      </c>
      <c r="K199" s="76">
        <f t="shared" si="26"/>
        <v>55.842750000000002</v>
      </c>
      <c r="L199" s="76"/>
      <c r="M199" s="359">
        <v>0</v>
      </c>
      <c r="N199" s="365">
        <v>143.41999999999999</v>
      </c>
      <c r="O199" s="359">
        <v>0</v>
      </c>
      <c r="P199" s="359"/>
      <c r="Q199" s="28">
        <f>H199+K199-M199+N199-O199-P199</f>
        <v>1316.1177500000001</v>
      </c>
      <c r="R199" s="362"/>
    </row>
    <row r="200" spans="1:21" ht="26.25" customHeight="1" x14ac:dyDescent="0.25">
      <c r="A200" s="22" t="s">
        <v>172</v>
      </c>
      <c r="C200" s="356" t="s">
        <v>173</v>
      </c>
      <c r="D200" s="357"/>
      <c r="E200" s="358" t="s">
        <v>174</v>
      </c>
      <c r="F200" s="124">
        <v>113</v>
      </c>
      <c r="G200" s="284">
        <v>15</v>
      </c>
      <c r="H200" s="28">
        <v>2957.13</v>
      </c>
      <c r="I200" s="364">
        <f>H200*2</f>
        <v>5914.26</v>
      </c>
      <c r="J200" s="364">
        <f>K200*24</f>
        <v>3548.5560000000005</v>
      </c>
      <c r="K200" s="76">
        <f t="shared" si="26"/>
        <v>147.85650000000001</v>
      </c>
      <c r="L200" s="76"/>
      <c r="M200" s="359">
        <v>41.24</v>
      </c>
      <c r="N200" s="365">
        <v>0</v>
      </c>
      <c r="O200" s="359">
        <v>0</v>
      </c>
      <c r="P200" s="359"/>
      <c r="Q200" s="28">
        <f>H200+K200-M200+N200-O200-P200</f>
        <v>3063.7465000000002</v>
      </c>
      <c r="R200" s="362"/>
    </row>
    <row r="201" spans="1:21" ht="15.75" thickBot="1" x14ac:dyDescent="0.3">
      <c r="C201" s="354"/>
      <c r="D201" s="366"/>
      <c r="E201" s="367"/>
      <c r="F201" s="368"/>
      <c r="G201" s="369" t="s">
        <v>31</v>
      </c>
      <c r="H201" s="370">
        <f t="shared" ref="H201:Q201" si="27">SUM(H197:H200)</f>
        <v>10343.752499999999</v>
      </c>
      <c r="I201" s="370">
        <f t="shared" si="27"/>
        <v>13986.404999999999</v>
      </c>
      <c r="J201" s="370">
        <f t="shared" si="27"/>
        <v>8391.8430000000008</v>
      </c>
      <c r="K201" s="370">
        <f t="shared" si="27"/>
        <v>517.18762500000003</v>
      </c>
      <c r="L201" s="370">
        <f t="shared" si="27"/>
        <v>0</v>
      </c>
      <c r="M201" s="370">
        <f t="shared" si="27"/>
        <v>182.65</v>
      </c>
      <c r="N201" s="370">
        <f t="shared" si="27"/>
        <v>143.41999999999999</v>
      </c>
      <c r="O201" s="370">
        <f t="shared" si="27"/>
        <v>0</v>
      </c>
      <c r="P201" s="370">
        <f t="shared" si="27"/>
        <v>0</v>
      </c>
      <c r="Q201" s="370">
        <f t="shared" si="27"/>
        <v>10821.710125000001</v>
      </c>
      <c r="R201" s="351"/>
    </row>
    <row r="202" spans="1:21" x14ac:dyDescent="0.25">
      <c r="C202" s="354"/>
      <c r="D202" s="366"/>
      <c r="E202" s="367"/>
      <c r="F202" s="368"/>
      <c r="G202" s="371"/>
      <c r="H202" s="372"/>
      <c r="I202" s="372"/>
      <c r="J202" s="372"/>
      <c r="K202" s="373"/>
      <c r="L202" s="373"/>
      <c r="M202" s="372"/>
      <c r="N202" s="373"/>
      <c r="O202" s="372"/>
      <c r="P202" s="372"/>
      <c r="Q202" s="372"/>
      <c r="R202" s="351"/>
    </row>
    <row r="203" spans="1:21" x14ac:dyDescent="0.25">
      <c r="C203" s="354"/>
      <c r="D203" s="366"/>
      <c r="E203" s="367"/>
      <c r="F203" s="368"/>
      <c r="G203" s="371"/>
      <c r="H203" s="372"/>
      <c r="I203" s="372"/>
      <c r="J203" s="372"/>
      <c r="K203" s="373"/>
      <c r="L203" s="373"/>
      <c r="M203" s="372"/>
      <c r="N203" s="373"/>
      <c r="O203" s="372"/>
      <c r="P203" s="372"/>
      <c r="Q203" s="372"/>
      <c r="R203" s="351"/>
    </row>
    <row r="204" spans="1:21" x14ac:dyDescent="0.25">
      <c r="C204" s="354"/>
      <c r="D204" s="366"/>
      <c r="E204" s="367"/>
      <c r="F204" s="368"/>
      <c r="G204" s="371"/>
      <c r="H204" s="372"/>
      <c r="I204" s="372"/>
      <c r="J204" s="372"/>
      <c r="K204" s="373"/>
      <c r="L204" s="373"/>
      <c r="M204" s="372"/>
      <c r="N204" s="373"/>
      <c r="O204" s="372"/>
      <c r="P204" s="372"/>
      <c r="Q204" s="372"/>
      <c r="R204" s="351"/>
    </row>
    <row r="205" spans="1:21" s="55" customFormat="1" ht="15.75" thickBot="1" x14ac:dyDescent="0.3">
      <c r="B205"/>
      <c r="C205" s="341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4"/>
      <c r="D210" s="366"/>
      <c r="E210" s="367"/>
      <c r="F210" s="368"/>
      <c r="G210" s="371"/>
      <c r="H210" s="372"/>
      <c r="I210" s="372"/>
      <c r="J210" s="372"/>
      <c r="K210" s="373"/>
      <c r="L210" s="373"/>
      <c r="M210" s="372"/>
      <c r="N210" s="373"/>
      <c r="O210" s="372"/>
      <c r="P210" s="372"/>
      <c r="Q210" s="372"/>
      <c r="R210" s="351"/>
      <c r="S210" s="2"/>
      <c r="T210"/>
      <c r="U210"/>
    </row>
    <row r="211" spans="2:21" s="55" customFormat="1" x14ac:dyDescent="0.25">
      <c r="B211"/>
      <c r="C211" s="354"/>
      <c r="D211" s="366"/>
      <c r="E211" s="367"/>
      <c r="F211" s="368"/>
      <c r="G211" s="371"/>
      <c r="H211" s="372"/>
      <c r="I211" s="372"/>
      <c r="J211" s="372"/>
      <c r="K211" s="373"/>
      <c r="L211" s="373"/>
      <c r="M211" s="372"/>
      <c r="N211" s="373"/>
      <c r="O211" s="372"/>
      <c r="P211" s="372"/>
      <c r="Q211" s="372"/>
      <c r="R211" s="351"/>
      <c r="S211" s="2"/>
      <c r="T211"/>
      <c r="U211"/>
    </row>
    <row r="212" spans="2:21" s="55" customFormat="1" x14ac:dyDescent="0.25">
      <c r="B212"/>
      <c r="C212" s="354"/>
      <c r="D212" s="366"/>
      <c r="E212" s="367"/>
      <c r="F212" s="368"/>
      <c r="G212" s="371"/>
      <c r="H212" s="372"/>
      <c r="I212" s="372"/>
      <c r="J212" s="372"/>
      <c r="K212" s="373"/>
      <c r="L212" s="373"/>
      <c r="M212" s="372"/>
      <c r="N212" s="373"/>
      <c r="O212" s="372"/>
      <c r="P212" s="372"/>
      <c r="Q212" s="372"/>
      <c r="R212" s="351"/>
      <c r="S212" s="2"/>
      <c r="T212"/>
      <c r="U212"/>
    </row>
    <row r="213" spans="2:21" s="55" customFormat="1" x14ac:dyDescent="0.25">
      <c r="B213"/>
      <c r="C213" s="354"/>
      <c r="D213" s="366"/>
      <c r="E213" s="367"/>
      <c r="F213" s="368"/>
      <c r="G213" s="371"/>
      <c r="H213" s="372"/>
      <c r="I213" s="372"/>
      <c r="J213" s="372"/>
      <c r="K213" s="373"/>
      <c r="L213" s="373"/>
      <c r="M213" s="372"/>
      <c r="N213" s="373"/>
      <c r="O213" s="372"/>
      <c r="P213" s="372"/>
      <c r="Q213" s="372"/>
      <c r="R213" s="351"/>
      <c r="S213" s="2"/>
      <c r="T213"/>
      <c r="U213"/>
    </row>
    <row r="214" spans="2:21" s="55" customFormat="1" x14ac:dyDescent="0.25">
      <c r="B214"/>
      <c r="C214" s="354"/>
      <c r="D214" s="366"/>
      <c r="E214" s="367"/>
      <c r="F214" s="368"/>
      <c r="G214" s="371"/>
      <c r="H214" s="372"/>
      <c r="I214" s="372"/>
      <c r="J214" s="372"/>
      <c r="K214" s="373"/>
      <c r="L214" s="373"/>
      <c r="M214" s="372"/>
      <c r="N214" s="373"/>
      <c r="O214" s="372"/>
      <c r="P214" s="372"/>
      <c r="Q214" s="372"/>
      <c r="R214" s="351"/>
      <c r="S214" s="2"/>
      <c r="T214"/>
      <c r="U214"/>
    </row>
    <row r="215" spans="2:21" s="55" customFormat="1" x14ac:dyDescent="0.25">
      <c r="B215"/>
      <c r="C215" s="354"/>
      <c r="D215" s="366"/>
      <c r="E215" s="367"/>
      <c r="F215" s="368"/>
      <c r="G215" s="371"/>
      <c r="H215" s="372"/>
      <c r="I215" s="372"/>
      <c r="J215" s="372"/>
      <c r="K215" s="373"/>
      <c r="L215" s="373"/>
      <c r="M215" s="372"/>
      <c r="N215" s="373"/>
      <c r="O215" s="372"/>
      <c r="P215" s="372"/>
      <c r="Q215" s="372"/>
      <c r="R215" s="351"/>
      <c r="S215" s="2"/>
      <c r="T215"/>
      <c r="U215"/>
    </row>
    <row r="216" spans="2:21" s="55" customFormat="1" x14ac:dyDescent="0.25">
      <c r="B216"/>
      <c r="C216" s="354"/>
      <c r="D216" s="366"/>
      <c r="E216" s="367"/>
      <c r="F216" s="368"/>
      <c r="G216" s="371"/>
      <c r="H216" s="372"/>
      <c r="I216" s="372"/>
      <c r="J216" s="372"/>
      <c r="K216" s="373"/>
      <c r="L216" s="373"/>
      <c r="M216" s="372"/>
      <c r="N216" s="373"/>
      <c r="O216" s="372"/>
      <c r="P216" s="372"/>
      <c r="Q216" s="372"/>
      <c r="R216" s="351"/>
      <c r="S216" s="2"/>
      <c r="T216"/>
      <c r="U216"/>
    </row>
    <row r="217" spans="2:21" s="55" customFormat="1" x14ac:dyDescent="0.25">
      <c r="B217"/>
      <c r="C217" s="354"/>
      <c r="D217" s="366"/>
      <c r="E217" s="367"/>
      <c r="F217" s="368"/>
      <c r="G217" s="371"/>
      <c r="H217" s="372"/>
      <c r="I217" s="372"/>
      <c r="J217" s="372"/>
      <c r="K217" s="373"/>
      <c r="L217" s="373"/>
      <c r="M217" s="372"/>
      <c r="N217" s="373"/>
      <c r="O217" s="372"/>
      <c r="P217" s="372"/>
      <c r="Q217" s="372"/>
      <c r="R217" s="351"/>
      <c r="S217" s="2"/>
      <c r="T217"/>
      <c r="U217"/>
    </row>
    <row r="218" spans="2:21" s="55" customFormat="1" x14ac:dyDescent="0.25">
      <c r="B218"/>
      <c r="C218" s="354"/>
      <c r="D218" s="366"/>
      <c r="E218" s="367"/>
      <c r="F218" s="368"/>
      <c r="G218" s="371"/>
      <c r="H218" s="372"/>
      <c r="I218" s="372"/>
      <c r="J218" s="372"/>
      <c r="K218" s="373"/>
      <c r="L218" s="373"/>
      <c r="M218" s="372"/>
      <c r="N218" s="373"/>
      <c r="O218" s="372"/>
      <c r="P218" s="372"/>
      <c r="Q218" s="372"/>
      <c r="R218" s="351"/>
      <c r="S218" s="2"/>
      <c r="T218"/>
      <c r="U218"/>
    </row>
    <row r="219" spans="2:21" s="55" customFormat="1" x14ac:dyDescent="0.25">
      <c r="B219"/>
      <c r="C219" s="354"/>
      <c r="D219" s="366"/>
      <c r="E219" s="367"/>
      <c r="F219" s="368"/>
      <c r="G219" s="371"/>
      <c r="H219" s="372"/>
      <c r="I219" s="372"/>
      <c r="J219" s="372"/>
      <c r="K219" s="373"/>
      <c r="L219" s="373"/>
      <c r="M219" s="372"/>
      <c r="N219" s="373"/>
      <c r="O219" s="372"/>
      <c r="P219" s="372"/>
      <c r="Q219" s="372"/>
      <c r="R219" s="351"/>
      <c r="S219" s="2"/>
      <c r="T219"/>
      <c r="U219"/>
    </row>
    <row r="220" spans="2:21" s="55" customFormat="1" x14ac:dyDescent="0.25">
      <c r="B220"/>
      <c r="C220" s="354"/>
      <c r="D220" s="366"/>
      <c r="E220" s="367"/>
      <c r="F220" s="368"/>
      <c r="G220" s="371"/>
      <c r="H220" s="372"/>
      <c r="I220" s="372"/>
      <c r="J220" s="372"/>
      <c r="K220" s="373"/>
      <c r="L220" s="373"/>
      <c r="M220" s="372"/>
      <c r="N220" s="373"/>
      <c r="O220" s="372"/>
      <c r="P220" s="372"/>
      <c r="Q220" s="372"/>
      <c r="R220" s="351"/>
      <c r="S220" s="2"/>
      <c r="T220"/>
      <c r="U220"/>
    </row>
    <row r="221" spans="2:21" s="55" customFormat="1" x14ac:dyDescent="0.25">
      <c r="B221"/>
      <c r="C221" s="354"/>
      <c r="D221" s="366"/>
      <c r="E221" s="367"/>
      <c r="F221" s="368"/>
      <c r="G221" s="371"/>
      <c r="H221" s="372"/>
      <c r="I221" s="372"/>
      <c r="J221" s="372"/>
      <c r="K221" s="373"/>
      <c r="L221" s="373"/>
      <c r="M221" s="372"/>
      <c r="N221" s="373"/>
      <c r="O221" s="372"/>
      <c r="P221" s="372"/>
      <c r="Q221" s="372"/>
      <c r="R221" s="351"/>
      <c r="S221" s="2"/>
      <c r="T221"/>
      <c r="U221"/>
    </row>
    <row r="222" spans="2:21" s="55" customFormat="1" x14ac:dyDescent="0.25">
      <c r="B222"/>
      <c r="C222" s="354"/>
      <c r="D222" s="366"/>
      <c r="E222" s="367"/>
      <c r="F222" s="368"/>
      <c r="G222" s="371"/>
      <c r="H222" s="372"/>
      <c r="I222" s="372"/>
      <c r="J222" s="372"/>
      <c r="K222" s="373"/>
      <c r="L222" s="373"/>
      <c r="M222" s="372"/>
      <c r="N222" s="373"/>
      <c r="O222" s="372"/>
      <c r="P222" s="372"/>
      <c r="Q222" s="372"/>
      <c r="R222" s="351"/>
      <c r="S222" s="2"/>
      <c r="T222"/>
      <c r="U222"/>
    </row>
    <row r="223" spans="2:21" s="55" customFormat="1" ht="29.25" x14ac:dyDescent="0.5">
      <c r="B223"/>
      <c r="C223" s="59"/>
      <c r="D223" s="59"/>
      <c r="E223" s="374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5" t="s">
        <v>2</v>
      </c>
      <c r="D226" s="376"/>
      <c r="E226" s="377"/>
      <c r="F226" s="376"/>
      <c r="G226" s="376"/>
      <c r="H226" s="376"/>
      <c r="I226" s="376"/>
      <c r="J226" s="376"/>
      <c r="K226" s="378"/>
      <c r="L226" s="378"/>
      <c r="M226" s="376"/>
      <c r="N226" s="378"/>
      <c r="O226" s="376"/>
      <c r="P226" s="376"/>
      <c r="Q226" s="376"/>
      <c r="R226" s="376"/>
      <c r="S226" s="2"/>
      <c r="T226"/>
      <c r="U226"/>
    </row>
    <row r="227" spans="1:21" s="55" customFormat="1" ht="16.5" customHeight="1" x14ac:dyDescent="0.25">
      <c r="B227"/>
      <c r="C227" s="379" t="s">
        <v>175</v>
      </c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02" t="s">
        <v>3</v>
      </c>
      <c r="S227" s="2"/>
      <c r="T227"/>
      <c r="U227"/>
    </row>
    <row r="228" spans="1:21" s="55" customFormat="1" ht="16.5" customHeight="1" x14ac:dyDescent="0.25">
      <c r="B228"/>
      <c r="C228" s="380"/>
      <c r="D228" s="380"/>
      <c r="E228" s="381"/>
      <c r="F228" s="380"/>
      <c r="G228" s="380"/>
      <c r="H228" s="380"/>
      <c r="I228" s="380"/>
      <c r="J228" s="380"/>
      <c r="K228" s="382"/>
      <c r="L228" s="382"/>
      <c r="M228" s="380"/>
      <c r="N228" s="382"/>
      <c r="O228" s="380"/>
      <c r="P228" s="380"/>
      <c r="Q228" s="380"/>
      <c r="R228" s="11" t="s">
        <v>5</v>
      </c>
      <c r="S228" s="2"/>
      <c r="T228"/>
      <c r="U228"/>
    </row>
    <row r="229" spans="1:21" x14ac:dyDescent="0.25">
      <c r="C229" s="12" t="str">
        <f>C195</f>
        <v>PERIODO DEL 16 AL 30 DE ABRIL 2021</v>
      </c>
      <c r="D229" s="13"/>
      <c r="E229" s="6"/>
      <c r="F229" s="383"/>
      <c r="G229" s="384"/>
      <c r="H229" s="385"/>
      <c r="I229" s="385"/>
      <c r="J229" s="385"/>
      <c r="K229" s="386"/>
      <c r="L229" s="386"/>
      <c r="M229" s="385"/>
      <c r="N229" s="386"/>
      <c r="O229" s="385"/>
      <c r="P229" s="385"/>
      <c r="Q229" s="385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176</v>
      </c>
      <c r="C231" s="35" t="s">
        <v>177</v>
      </c>
      <c r="D231" s="387" t="s">
        <v>178</v>
      </c>
      <c r="E231" s="332" t="s">
        <v>179</v>
      </c>
      <c r="F231" s="124">
        <v>113</v>
      </c>
      <c r="G231" s="284">
        <v>15</v>
      </c>
      <c r="H231" s="28">
        <v>4516.95</v>
      </c>
      <c r="I231" s="28">
        <f>H231*2</f>
        <v>9033.9</v>
      </c>
      <c r="J231" s="28">
        <f>K231*24</f>
        <v>5420.34</v>
      </c>
      <c r="K231" s="76">
        <f>H231*0.05</f>
        <v>225.8475</v>
      </c>
      <c r="L231" s="76"/>
      <c r="M231" s="28">
        <v>356.3</v>
      </c>
      <c r="N231" s="29">
        <v>0</v>
      </c>
      <c r="O231" s="28">
        <v>0</v>
      </c>
      <c r="P231" s="28"/>
      <c r="Q231" s="28">
        <f>H231+K231-M231+N231-O231-P231</f>
        <v>4386.4974999999995</v>
      </c>
      <c r="R231" s="28"/>
      <c r="S231" s="388"/>
      <c r="T231" s="389"/>
    </row>
    <row r="232" spans="1:21" ht="26.25" customHeight="1" x14ac:dyDescent="0.25">
      <c r="A232" s="22" t="s">
        <v>180</v>
      </c>
      <c r="C232" s="334" t="s">
        <v>181</v>
      </c>
      <c r="D232" s="331"/>
      <c r="E232" s="332" t="s">
        <v>179</v>
      </c>
      <c r="F232" s="124">
        <v>113</v>
      </c>
      <c r="G232" s="284">
        <v>15</v>
      </c>
      <c r="H232" s="28">
        <f>3142.53/15*G232</f>
        <v>3142.53</v>
      </c>
      <c r="I232" s="28">
        <f>H232*2</f>
        <v>6285.06</v>
      </c>
      <c r="J232" s="28">
        <f>K232*24</f>
        <v>3771.0360000000005</v>
      </c>
      <c r="K232" s="76">
        <f>H232*0.05</f>
        <v>157.12650000000002</v>
      </c>
      <c r="L232" s="76">
        <v>400</v>
      </c>
      <c r="M232" s="80">
        <v>81.66</v>
      </c>
      <c r="N232" s="81">
        <v>0</v>
      </c>
      <c r="O232" s="80">
        <v>0</v>
      </c>
      <c r="P232" s="80"/>
      <c r="Q232" s="28">
        <f>H232+K232-M232+N232-O232-P232+L232</f>
        <v>3617.9965000000002</v>
      </c>
      <c r="R232" s="333"/>
      <c r="S232" s="390"/>
    </row>
    <row r="233" spans="1:21" ht="26.25" customHeight="1" x14ac:dyDescent="0.25">
      <c r="A233" s="355"/>
      <c r="C233" s="334" t="s">
        <v>182</v>
      </c>
      <c r="D233" s="331"/>
      <c r="E233" s="332" t="s">
        <v>183</v>
      </c>
      <c r="F233" s="124">
        <v>113</v>
      </c>
      <c r="G233" s="284">
        <v>15</v>
      </c>
      <c r="H233" s="28">
        <v>3456.76</v>
      </c>
      <c r="I233" s="28">
        <f>H233*2</f>
        <v>6913.52</v>
      </c>
      <c r="J233" s="28">
        <f>K233*24</f>
        <v>4148.112000000001</v>
      </c>
      <c r="K233" s="76">
        <f>H233*0.05</f>
        <v>172.83800000000002</v>
      </c>
      <c r="L233" s="76"/>
      <c r="M233" s="80">
        <v>115.84</v>
      </c>
      <c r="N233" s="81">
        <v>0</v>
      </c>
      <c r="O233" s="80">
        <v>0</v>
      </c>
      <c r="P233" s="80"/>
      <c r="Q233" s="28">
        <f>H233+K233-M233+N233-O233-P233</f>
        <v>3513.7580000000003</v>
      </c>
      <c r="R233" s="333"/>
      <c r="S233" s="390"/>
    </row>
    <row r="234" spans="1:21" ht="15.75" thickBot="1" x14ac:dyDescent="0.3">
      <c r="C234" s="391"/>
      <c r="D234" s="384"/>
      <c r="E234" s="392"/>
      <c r="F234" s="393"/>
      <c r="G234" s="369" t="s">
        <v>31</v>
      </c>
      <c r="H234" s="394">
        <f t="shared" ref="H234:Q234" si="28">SUM(H231:H233)</f>
        <v>11116.24</v>
      </c>
      <c r="I234" s="394">
        <f t="shared" si="28"/>
        <v>22232.48</v>
      </c>
      <c r="J234" s="394">
        <f t="shared" si="28"/>
        <v>13339.488000000001</v>
      </c>
      <c r="K234" s="394">
        <f t="shared" si="28"/>
        <v>555.81200000000013</v>
      </c>
      <c r="L234" s="394">
        <f t="shared" si="28"/>
        <v>400</v>
      </c>
      <c r="M234" s="394">
        <f t="shared" si="28"/>
        <v>553.80000000000007</v>
      </c>
      <c r="N234" s="394">
        <f t="shared" si="28"/>
        <v>0</v>
      </c>
      <c r="O234" s="394">
        <f t="shared" si="28"/>
        <v>0</v>
      </c>
      <c r="P234" s="394">
        <f t="shared" si="28"/>
        <v>0</v>
      </c>
      <c r="Q234" s="394">
        <f t="shared" si="28"/>
        <v>11518.252</v>
      </c>
      <c r="R234" s="384"/>
      <c r="S234" s="390"/>
    </row>
    <row r="235" spans="1:21" x14ac:dyDescent="0.25">
      <c r="C235" s="391"/>
      <c r="D235" s="384"/>
      <c r="E235" s="392"/>
      <c r="F235" s="393"/>
      <c r="G235" s="371"/>
      <c r="H235" s="395"/>
      <c r="I235" s="395"/>
      <c r="J235" s="395"/>
      <c r="K235" s="396"/>
      <c r="L235" s="396"/>
      <c r="M235" s="395"/>
      <c r="N235" s="396"/>
      <c r="O235" s="395"/>
      <c r="P235" s="395"/>
      <c r="Q235" s="395"/>
      <c r="R235" s="384"/>
      <c r="S235" s="390"/>
    </row>
    <row r="236" spans="1:21" x14ac:dyDescent="0.25">
      <c r="D236" t="s">
        <v>38</v>
      </c>
      <c r="F236" s="40"/>
      <c r="S236" s="390"/>
    </row>
    <row r="237" spans="1:21" ht="15.75" x14ac:dyDescent="0.25">
      <c r="C237" s="397" t="s">
        <v>184</v>
      </c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0"/>
    </row>
    <row r="238" spans="1:21" x14ac:dyDescent="0.25">
      <c r="C238" s="12" t="str">
        <f>C229</f>
        <v>PERIODO DEL 16 AL 30 DE ABRIL 2021</v>
      </c>
      <c r="D238" s="13"/>
      <c r="E238" s="6"/>
      <c r="F238" s="398"/>
      <c r="G238" s="399"/>
      <c r="H238" s="224"/>
      <c r="I238" s="224"/>
      <c r="J238" s="224"/>
      <c r="K238" s="225"/>
      <c r="L238" s="225"/>
      <c r="M238" s="224"/>
      <c r="N238" s="225"/>
      <c r="O238" s="224"/>
      <c r="P238" s="224"/>
      <c r="Q238" s="224"/>
      <c r="R238" s="399"/>
      <c r="S238" s="390"/>
    </row>
    <row r="239" spans="1:21" ht="22.5" x14ac:dyDescent="0.25">
      <c r="C239" s="15" t="s">
        <v>7</v>
      </c>
      <c r="D239" s="15" t="s">
        <v>8</v>
      </c>
      <c r="E239" s="16" t="s">
        <v>9</v>
      </c>
      <c r="F239" s="15" t="s">
        <v>10</v>
      </c>
      <c r="G239" s="15" t="s">
        <v>11</v>
      </c>
      <c r="H239" s="15" t="s">
        <v>12</v>
      </c>
      <c r="I239" s="15"/>
      <c r="J239" s="15"/>
      <c r="K239" s="17" t="s">
        <v>13</v>
      </c>
      <c r="L239" s="18" t="s">
        <v>14</v>
      </c>
      <c r="M239" s="15" t="s">
        <v>15</v>
      </c>
      <c r="N239" s="19" t="s">
        <v>16</v>
      </c>
      <c r="O239" s="20" t="s">
        <v>17</v>
      </c>
      <c r="P239" s="20" t="s">
        <v>18</v>
      </c>
      <c r="Q239" s="21" t="s">
        <v>19</v>
      </c>
      <c r="R239" s="15" t="s">
        <v>20</v>
      </c>
    </row>
    <row r="240" spans="1:21" ht="25.5" customHeight="1" x14ac:dyDescent="0.25">
      <c r="A240" s="22" t="s">
        <v>185</v>
      </c>
      <c r="C240" s="35" t="s">
        <v>186</v>
      </c>
      <c r="D240" s="400"/>
      <c r="E240" s="401" t="s">
        <v>187</v>
      </c>
      <c r="F240" s="124">
        <v>113</v>
      </c>
      <c r="G240" s="197">
        <v>0</v>
      </c>
      <c r="H240" s="28">
        <v>0</v>
      </c>
      <c r="I240" s="28"/>
      <c r="J240" s="28"/>
      <c r="K240" s="76">
        <f>H240*0.05</f>
        <v>0</v>
      </c>
      <c r="L240" s="76"/>
      <c r="M240" s="80">
        <v>0</v>
      </c>
      <c r="N240" s="81">
        <v>0</v>
      </c>
      <c r="O240" s="80">
        <v>0</v>
      </c>
      <c r="P240" s="80"/>
      <c r="Q240" s="28">
        <f>H240+K240-M240+N240-O240-P240+L240</f>
        <v>0</v>
      </c>
      <c r="R240" s="400" t="s">
        <v>121</v>
      </c>
    </row>
    <row r="241" spans="1:21" ht="25.5" customHeight="1" x14ac:dyDescent="0.25">
      <c r="A241" s="22" t="s">
        <v>188</v>
      </c>
      <c r="C241" s="35" t="s">
        <v>189</v>
      </c>
      <c r="D241" s="400"/>
      <c r="E241" s="401" t="s">
        <v>190</v>
      </c>
      <c r="F241" s="124">
        <v>113</v>
      </c>
      <c r="G241" s="197">
        <v>15</v>
      </c>
      <c r="H241" s="28">
        <v>2261.3700000000003</v>
      </c>
      <c r="I241" s="28"/>
      <c r="J241" s="28"/>
      <c r="K241" s="76">
        <f>H241*0.05</f>
        <v>113.06850000000003</v>
      </c>
      <c r="L241" s="76"/>
      <c r="M241" s="80">
        <v>0</v>
      </c>
      <c r="N241" s="81">
        <v>44.22</v>
      </c>
      <c r="O241" s="28">
        <v>0</v>
      </c>
      <c r="P241" s="28"/>
      <c r="Q241" s="28">
        <f>H241+K241-M241+N241-O241-P241+L241</f>
        <v>2418.6585</v>
      </c>
      <c r="R241" s="400"/>
    </row>
    <row r="242" spans="1:21" ht="20.25" customHeight="1" thickBot="1" x14ac:dyDescent="0.3">
      <c r="C242" s="391"/>
      <c r="D242" s="384"/>
      <c r="E242" s="392"/>
      <c r="F242" s="393"/>
      <c r="G242" s="369" t="s">
        <v>31</v>
      </c>
      <c r="H242" s="394">
        <f>SUM(H240:H241)</f>
        <v>2261.3700000000003</v>
      </c>
      <c r="I242" s="394">
        <f t="shared" ref="I242:Q242" si="29">SUM(I240:I241)</f>
        <v>0</v>
      </c>
      <c r="J242" s="394">
        <f t="shared" si="29"/>
        <v>0</v>
      </c>
      <c r="K242" s="394">
        <f t="shared" si="29"/>
        <v>113.06850000000003</v>
      </c>
      <c r="L242" s="394">
        <f t="shared" si="29"/>
        <v>0</v>
      </c>
      <c r="M242" s="394">
        <f t="shared" si="29"/>
        <v>0</v>
      </c>
      <c r="N242" s="394">
        <f t="shared" si="29"/>
        <v>44.22</v>
      </c>
      <c r="O242" s="394">
        <f t="shared" si="29"/>
        <v>0</v>
      </c>
      <c r="P242" s="394">
        <f t="shared" si="29"/>
        <v>0</v>
      </c>
      <c r="Q242" s="394">
        <f t="shared" si="29"/>
        <v>2418.6585</v>
      </c>
      <c r="R242" s="384"/>
      <c r="S242" s="390"/>
    </row>
    <row r="243" spans="1:21" ht="20.25" customHeight="1" x14ac:dyDescent="0.25">
      <c r="C243" s="391"/>
      <c r="D243" s="384"/>
      <c r="E243" s="392"/>
      <c r="F243" s="393"/>
      <c r="G243" s="371"/>
      <c r="H243" s="395"/>
      <c r="I243" s="395"/>
      <c r="J243" s="395"/>
      <c r="K243" s="396"/>
      <c r="L243" s="396"/>
      <c r="M243" s="395"/>
      <c r="N243" s="396"/>
      <c r="O243" s="395"/>
      <c r="P243" s="395"/>
      <c r="Q243" s="395"/>
      <c r="R243" s="384"/>
      <c r="S243" s="390"/>
    </row>
    <row r="244" spans="1:21" ht="20.25" customHeight="1" x14ac:dyDescent="0.25">
      <c r="C244" s="397" t="s">
        <v>191</v>
      </c>
      <c r="D244" s="397"/>
      <c r="E244" s="397"/>
      <c r="F244" s="397"/>
      <c r="G244" s="397"/>
      <c r="H244" s="397"/>
      <c r="I244" s="397"/>
      <c r="J244" s="397"/>
      <c r="K244" s="397"/>
      <c r="L244" s="397"/>
      <c r="M244" s="397"/>
      <c r="N244" s="397"/>
      <c r="O244" s="397"/>
      <c r="P244" s="397"/>
      <c r="Q244" s="397"/>
      <c r="R244" s="397"/>
      <c r="S244" s="390"/>
    </row>
    <row r="245" spans="1:21" ht="20.25" customHeight="1" x14ac:dyDescent="0.25">
      <c r="C245" s="12" t="str">
        <f>C238</f>
        <v>PERIODO DEL 16 AL 30 DE ABRIL 2021</v>
      </c>
      <c r="D245" s="13"/>
      <c r="E245" s="6"/>
      <c r="F245" s="398"/>
      <c r="G245" s="399"/>
      <c r="H245" s="224"/>
      <c r="I245" s="224"/>
      <c r="J245" s="224"/>
      <c r="K245" s="225"/>
      <c r="L245" s="225"/>
      <c r="M245" s="224"/>
      <c r="N245" s="225"/>
      <c r="O245" s="224"/>
      <c r="P245" s="224"/>
      <c r="Q245" s="224"/>
      <c r="R245" s="399"/>
      <c r="S245" s="390"/>
    </row>
    <row r="246" spans="1:21" ht="22.5" x14ac:dyDescent="0.25">
      <c r="C246" s="15" t="s">
        <v>7</v>
      </c>
      <c r="D246" s="15" t="s">
        <v>8</v>
      </c>
      <c r="E246" s="16" t="s">
        <v>9</v>
      </c>
      <c r="F246" s="15" t="s">
        <v>10</v>
      </c>
      <c r="G246" s="15" t="s">
        <v>11</v>
      </c>
      <c r="H246" s="15" t="s">
        <v>12</v>
      </c>
      <c r="I246" s="15"/>
      <c r="J246" s="15"/>
      <c r="K246" s="17" t="s">
        <v>13</v>
      </c>
      <c r="L246" s="18" t="s">
        <v>14</v>
      </c>
      <c r="M246" s="15" t="s">
        <v>15</v>
      </c>
      <c r="N246" s="19" t="s">
        <v>16</v>
      </c>
      <c r="O246" s="20" t="s">
        <v>17</v>
      </c>
      <c r="P246" s="20" t="s">
        <v>18</v>
      </c>
      <c r="Q246" s="21" t="s">
        <v>19</v>
      </c>
      <c r="R246" s="15" t="s">
        <v>20</v>
      </c>
    </row>
    <row r="247" spans="1:21" ht="26.25" customHeight="1" x14ac:dyDescent="0.25">
      <c r="A247" s="22" t="s">
        <v>192</v>
      </c>
      <c r="C247" s="24" t="s">
        <v>193</v>
      </c>
      <c r="D247" s="25"/>
      <c r="E247" s="26" t="s">
        <v>194</v>
      </c>
      <c r="F247" s="124">
        <v>113</v>
      </c>
      <c r="G247" s="197">
        <v>0</v>
      </c>
      <c r="H247" s="28">
        <v>0</v>
      </c>
      <c r="I247" s="402"/>
      <c r="J247" s="402"/>
      <c r="K247" s="76">
        <f>H247*0.05</f>
        <v>0</v>
      </c>
      <c r="L247" s="76"/>
      <c r="M247" s="80">
        <v>0</v>
      </c>
      <c r="N247" s="81">
        <v>0</v>
      </c>
      <c r="O247" s="80">
        <v>0</v>
      </c>
      <c r="P247" s="80"/>
      <c r="Q247" s="28">
        <f>H247+K247-M247+N247-O247-P247</f>
        <v>0</v>
      </c>
      <c r="R247" s="400" t="s">
        <v>121</v>
      </c>
    </row>
    <row r="248" spans="1:21" ht="26.25" customHeight="1" x14ac:dyDescent="0.25">
      <c r="A248" s="22"/>
      <c r="C248" s="35"/>
      <c r="D248" s="400"/>
      <c r="E248" s="401"/>
      <c r="F248" s="124"/>
      <c r="G248" s="197"/>
      <c r="H248" s="28"/>
      <c r="I248" s="28"/>
      <c r="J248" s="28"/>
      <c r="K248" s="76"/>
      <c r="L248" s="76"/>
      <c r="M248" s="80"/>
      <c r="N248" s="81"/>
      <c r="O248" s="28"/>
      <c r="P248" s="28"/>
      <c r="Q248" s="28"/>
      <c r="R248" s="32"/>
    </row>
    <row r="249" spans="1:21" ht="20.25" customHeight="1" thickBot="1" x14ac:dyDescent="0.3">
      <c r="C249" s="391"/>
      <c r="D249" s="384"/>
      <c r="E249" s="392"/>
      <c r="F249" s="393"/>
      <c r="G249" s="403" t="s">
        <v>31</v>
      </c>
      <c r="H249" s="234">
        <f>SUM(H247:H248)</f>
        <v>0</v>
      </c>
      <c r="I249" s="234">
        <f t="shared" ref="I249:Q249" si="30">SUM(I247:I248)</f>
        <v>0</v>
      </c>
      <c r="J249" s="234">
        <f t="shared" si="30"/>
        <v>0</v>
      </c>
      <c r="K249" s="234">
        <f t="shared" si="30"/>
        <v>0</v>
      </c>
      <c r="L249" s="234">
        <f t="shared" si="30"/>
        <v>0</v>
      </c>
      <c r="M249" s="234">
        <f t="shared" si="30"/>
        <v>0</v>
      </c>
      <c r="N249" s="234">
        <f t="shared" si="30"/>
        <v>0</v>
      </c>
      <c r="O249" s="234">
        <f t="shared" si="30"/>
        <v>0</v>
      </c>
      <c r="P249" s="234">
        <f t="shared" si="30"/>
        <v>0</v>
      </c>
      <c r="Q249" s="234">
        <f t="shared" si="30"/>
        <v>0</v>
      </c>
      <c r="R249" s="384"/>
      <c r="S249" s="390"/>
    </row>
    <row r="250" spans="1:21" ht="20.25" customHeight="1" x14ac:dyDescent="0.25">
      <c r="C250" s="391"/>
      <c r="D250" s="384"/>
      <c r="E250" s="392"/>
      <c r="F250" s="393"/>
      <c r="G250" s="371"/>
      <c r="H250" s="395"/>
      <c r="I250" s="395"/>
      <c r="J250" s="395"/>
      <c r="K250" s="396"/>
      <c r="L250" s="396"/>
      <c r="M250" s="395"/>
      <c r="N250" s="396"/>
      <c r="O250" s="395"/>
      <c r="P250" s="395"/>
      <c r="Q250" s="395"/>
      <c r="R250" s="384"/>
      <c r="S250" s="390"/>
    </row>
    <row r="251" spans="1:21" ht="20.25" customHeight="1" thickBot="1" x14ac:dyDescent="0.3">
      <c r="C251" s="341"/>
      <c r="D251" s="47"/>
      <c r="E251" s="48"/>
      <c r="F251" s="49"/>
      <c r="I251" s="47"/>
      <c r="J251" s="47"/>
      <c r="K251" s="50"/>
      <c r="L251" s="50"/>
      <c r="M251" s="47"/>
      <c r="S251" s="390"/>
    </row>
    <row r="252" spans="1:21" s="2" customFormat="1" x14ac:dyDescent="0.25">
      <c r="A252"/>
      <c r="B252"/>
      <c r="C252" s="52" t="s">
        <v>32</v>
      </c>
      <c r="D252" s="52"/>
      <c r="E252" s="52"/>
      <c r="F252" s="52"/>
      <c r="G252" s="52"/>
      <c r="I252" s="53"/>
      <c r="J252" s="53"/>
      <c r="K252" s="54" t="s">
        <v>33</v>
      </c>
      <c r="L252" s="54"/>
      <c r="M252" s="54"/>
      <c r="N252"/>
      <c r="O252"/>
      <c r="P252"/>
      <c r="Q252" s="54" t="s">
        <v>34</v>
      </c>
      <c r="R252" s="54"/>
      <c r="T252"/>
      <c r="U252"/>
    </row>
    <row r="253" spans="1:21" s="55" customFormat="1" x14ac:dyDescent="0.25">
      <c r="B253"/>
      <c r="C253" s="52" t="s">
        <v>35</v>
      </c>
      <c r="D253" s="52"/>
      <c r="E253" s="52"/>
      <c r="F253" s="52"/>
      <c r="G253" s="52"/>
      <c r="H253" s="52" t="s">
        <v>36</v>
      </c>
      <c r="I253" s="52"/>
      <c r="J253" s="52"/>
      <c r="K253" s="52"/>
      <c r="L253" s="52"/>
      <c r="M253" s="52"/>
      <c r="N253" s="52"/>
      <c r="O253"/>
      <c r="P253"/>
      <c r="Q253" s="52" t="s">
        <v>37</v>
      </c>
      <c r="R253" s="52"/>
      <c r="S253" s="2"/>
      <c r="T253"/>
      <c r="U253"/>
    </row>
    <row r="254" spans="1:21" ht="27" customHeight="1" x14ac:dyDescent="0.5">
      <c r="C254" s="1" t="s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90"/>
    </row>
    <row r="255" spans="1:21" ht="20.25" customHeight="1" x14ac:dyDescent="0.35">
      <c r="C255" s="3" t="s">
        <v>1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90"/>
    </row>
    <row r="256" spans="1:21" ht="20.25" customHeight="1" x14ac:dyDescent="0.35">
      <c r="D256" s="376"/>
      <c r="E256" s="397" t="s">
        <v>195</v>
      </c>
      <c r="F256" s="397"/>
      <c r="G256" s="397"/>
      <c r="H256" s="397"/>
      <c r="I256" s="397"/>
      <c r="J256" s="397"/>
      <c r="K256" s="397"/>
      <c r="L256" s="397"/>
      <c r="M256" s="397"/>
      <c r="N256" s="397"/>
      <c r="O256" s="397"/>
      <c r="P256" s="397"/>
      <c r="Q256" s="397"/>
      <c r="R256" s="376"/>
      <c r="S256" s="390"/>
    </row>
    <row r="257" spans="1:19" ht="20.25" customHeight="1" x14ac:dyDescent="0.25">
      <c r="C257" s="375" t="s">
        <v>2</v>
      </c>
      <c r="D257" s="305"/>
      <c r="E257" s="6"/>
      <c r="F257" s="383"/>
      <c r="G257" s="384"/>
      <c r="H257" s="385"/>
      <c r="I257" s="385"/>
      <c r="J257" s="385"/>
      <c r="K257" s="386"/>
      <c r="L257" s="386"/>
      <c r="M257" s="385"/>
      <c r="N257" s="386"/>
      <c r="O257" s="385"/>
      <c r="P257" s="385"/>
      <c r="Q257" s="385"/>
      <c r="R257" s="404"/>
      <c r="S257" s="390"/>
    </row>
    <row r="258" spans="1:19" ht="20.25" customHeight="1" x14ac:dyDescent="0.25">
      <c r="C258" s="397" t="s">
        <v>196</v>
      </c>
      <c r="D258" s="397"/>
      <c r="E258" s="397"/>
      <c r="F258" s="397"/>
      <c r="G258" s="397"/>
      <c r="H258" s="397"/>
      <c r="I258" s="397"/>
      <c r="J258" s="397"/>
      <c r="K258" s="397"/>
      <c r="L258" s="397"/>
      <c r="M258" s="397"/>
      <c r="N258" s="397"/>
      <c r="O258" s="397"/>
      <c r="P258" s="397"/>
      <c r="Q258" s="397"/>
      <c r="R258" s="397"/>
      <c r="S258" s="390"/>
    </row>
    <row r="259" spans="1:19" ht="20.25" customHeight="1" x14ac:dyDescent="0.25">
      <c r="C259" s="12" t="str">
        <f>C229</f>
        <v>PERIODO DEL 16 AL 30 DE ABRIL 2021</v>
      </c>
      <c r="D259" s="13"/>
      <c r="E259" s="6"/>
      <c r="F259" s="398"/>
      <c r="G259" s="399"/>
      <c r="H259" s="224"/>
      <c r="I259" s="224"/>
      <c r="J259" s="224"/>
      <c r="K259" s="225"/>
      <c r="L259" s="225"/>
      <c r="M259" s="224"/>
      <c r="N259" s="225"/>
      <c r="O259" s="224"/>
      <c r="P259" s="224"/>
      <c r="Q259" s="224"/>
      <c r="R259" s="399"/>
      <c r="S259" s="390"/>
    </row>
    <row r="260" spans="1:19" ht="22.5" x14ac:dyDescent="0.25">
      <c r="C260" s="15" t="s">
        <v>7</v>
      </c>
      <c r="D260" s="15" t="s">
        <v>8</v>
      </c>
      <c r="E260" s="16" t="s">
        <v>9</v>
      </c>
      <c r="F260" s="15" t="s">
        <v>10</v>
      </c>
      <c r="G260" s="15" t="s">
        <v>11</v>
      </c>
      <c r="H260" s="15" t="s">
        <v>12</v>
      </c>
      <c r="I260" s="15"/>
      <c r="J260" s="15"/>
      <c r="K260" s="17" t="s">
        <v>13</v>
      </c>
      <c r="L260" s="18" t="s">
        <v>14</v>
      </c>
      <c r="M260" s="15" t="s">
        <v>15</v>
      </c>
      <c r="N260" s="19" t="s">
        <v>16</v>
      </c>
      <c r="O260" s="20" t="s">
        <v>17</v>
      </c>
      <c r="P260" s="20" t="s">
        <v>18</v>
      </c>
      <c r="Q260" s="21" t="s">
        <v>19</v>
      </c>
      <c r="R260" s="15" t="s">
        <v>20</v>
      </c>
    </row>
    <row r="261" spans="1:19" ht="26.25" customHeight="1" x14ac:dyDescent="0.25">
      <c r="A261" s="22" t="s">
        <v>197</v>
      </c>
      <c r="C261" s="35" t="s">
        <v>198</v>
      </c>
      <c r="D261" s="98"/>
      <c r="E261" s="401" t="s">
        <v>199</v>
      </c>
      <c r="F261" s="124">
        <v>113</v>
      </c>
      <c r="G261" s="197">
        <v>15</v>
      </c>
      <c r="H261" s="28">
        <v>3102.45</v>
      </c>
      <c r="I261" s="402"/>
      <c r="J261" s="402"/>
      <c r="K261" s="76">
        <f>H261*0.05</f>
        <v>155.1225</v>
      </c>
      <c r="L261" s="76">
        <v>500</v>
      </c>
      <c r="M261" s="80">
        <v>77.3</v>
      </c>
      <c r="N261" s="81">
        <v>0</v>
      </c>
      <c r="O261" s="80">
        <v>0</v>
      </c>
      <c r="P261" s="80"/>
      <c r="Q261" s="402">
        <f>H261+K261-M261+N261-O261-P261+L261</f>
        <v>3680.2724999999996</v>
      </c>
      <c r="R261" s="405"/>
    </row>
    <row r="262" spans="1:19" ht="15.75" thickBot="1" x14ac:dyDescent="0.3">
      <c r="C262" s="406"/>
      <c r="D262" s="399"/>
      <c r="E262" s="407"/>
      <c r="F262" s="408"/>
      <c r="G262" s="403" t="s">
        <v>31</v>
      </c>
      <c r="H262" s="234">
        <f t="shared" ref="H262:Q262" si="31">SUM(H261:H261)</f>
        <v>3102.45</v>
      </c>
      <c r="I262" s="234">
        <f t="shared" si="31"/>
        <v>0</v>
      </c>
      <c r="J262" s="234">
        <f t="shared" si="31"/>
        <v>0</v>
      </c>
      <c r="K262" s="234">
        <f t="shared" si="31"/>
        <v>155.1225</v>
      </c>
      <c r="L262" s="234">
        <f t="shared" si="31"/>
        <v>500</v>
      </c>
      <c r="M262" s="234">
        <f t="shared" si="31"/>
        <v>77.3</v>
      </c>
      <c r="N262" s="234">
        <f t="shared" si="31"/>
        <v>0</v>
      </c>
      <c r="O262" s="234">
        <f t="shared" si="31"/>
        <v>0</v>
      </c>
      <c r="P262" s="234">
        <f t="shared" si="31"/>
        <v>0</v>
      </c>
      <c r="Q262" s="234">
        <f t="shared" si="31"/>
        <v>3680.2724999999996</v>
      </c>
      <c r="R262" s="395"/>
      <c r="S262" s="390"/>
    </row>
    <row r="263" spans="1:19" x14ac:dyDescent="0.25">
      <c r="C263" s="90"/>
      <c r="F263" s="40"/>
      <c r="S263" s="390"/>
    </row>
    <row r="264" spans="1:19" x14ac:dyDescent="0.25">
      <c r="C264" s="90"/>
      <c r="F264" s="40"/>
      <c r="S264" s="390"/>
    </row>
    <row r="265" spans="1:19" ht="15.75" x14ac:dyDescent="0.25">
      <c r="C265" s="397" t="s">
        <v>200</v>
      </c>
      <c r="D265" s="397"/>
      <c r="E265" s="397"/>
      <c r="F265" s="397"/>
      <c r="G265" s="397"/>
      <c r="H265" s="397"/>
      <c r="I265" s="397"/>
      <c r="J265" s="397"/>
      <c r="K265" s="397"/>
      <c r="L265" s="397"/>
      <c r="M265" s="397"/>
      <c r="N265" s="397"/>
      <c r="O265" s="397"/>
      <c r="P265" s="397"/>
      <c r="Q265" s="397"/>
      <c r="R265" s="409" t="s">
        <v>3</v>
      </c>
      <c r="S265" s="390"/>
    </row>
    <row r="266" spans="1:19" ht="15.75" customHeight="1" x14ac:dyDescent="0.25">
      <c r="C266" s="410"/>
      <c r="D266" s="410"/>
      <c r="E266" s="411"/>
      <c r="F266" s="410"/>
      <c r="G266" s="410"/>
      <c r="H266" s="410"/>
      <c r="I266" s="410"/>
      <c r="J266" s="410"/>
      <c r="K266" s="412"/>
      <c r="L266" s="412"/>
      <c r="M266" s="410"/>
      <c r="N266" s="412"/>
      <c r="O266" s="410"/>
      <c r="P266" s="410"/>
      <c r="Q266" s="410"/>
      <c r="R266" s="11" t="s">
        <v>5</v>
      </c>
      <c r="S266" s="390"/>
    </row>
    <row r="267" spans="1:19" x14ac:dyDescent="0.25">
      <c r="C267" s="12" t="str">
        <f>C238</f>
        <v>PERIODO DEL 16 AL 30 DE ABRIL 2021</v>
      </c>
      <c r="D267" s="13"/>
      <c r="E267" s="6"/>
      <c r="F267" s="398"/>
      <c r="G267" s="399"/>
      <c r="H267" s="224"/>
      <c r="I267" s="224"/>
      <c r="J267" s="224"/>
      <c r="K267" s="225"/>
      <c r="L267" s="225"/>
      <c r="M267" s="224"/>
      <c r="N267" s="225"/>
      <c r="O267" s="224"/>
      <c r="P267" s="224"/>
      <c r="Q267" s="224"/>
      <c r="R267" s="14"/>
      <c r="S267" s="390"/>
    </row>
    <row r="268" spans="1:19" ht="22.5" x14ac:dyDescent="0.25">
      <c r="C268" s="15" t="s">
        <v>7</v>
      </c>
      <c r="D268" s="15" t="s">
        <v>8</v>
      </c>
      <c r="E268" s="16" t="s">
        <v>9</v>
      </c>
      <c r="F268" s="15" t="s">
        <v>10</v>
      </c>
      <c r="G268" s="15" t="s">
        <v>11</v>
      </c>
      <c r="H268" s="15" t="s">
        <v>12</v>
      </c>
      <c r="I268" s="15"/>
      <c r="J268" s="15"/>
      <c r="K268" s="17" t="s">
        <v>13</v>
      </c>
      <c r="L268" s="18" t="s">
        <v>14</v>
      </c>
      <c r="M268" s="15" t="s">
        <v>15</v>
      </c>
      <c r="N268" s="19" t="s">
        <v>16</v>
      </c>
      <c r="O268" s="20" t="s">
        <v>17</v>
      </c>
      <c r="P268" s="20" t="s">
        <v>18</v>
      </c>
      <c r="Q268" s="21" t="s">
        <v>19</v>
      </c>
      <c r="R268" s="15" t="s">
        <v>20</v>
      </c>
    </row>
    <row r="269" spans="1:19" ht="26.25" customHeight="1" x14ac:dyDescent="0.25">
      <c r="A269" s="413" t="s">
        <v>201</v>
      </c>
      <c r="C269" s="35" t="s">
        <v>202</v>
      </c>
      <c r="D269" s="98"/>
      <c r="E269" s="401" t="s">
        <v>203</v>
      </c>
      <c r="F269" s="124">
        <v>113</v>
      </c>
      <c r="G269" s="197">
        <v>15</v>
      </c>
      <c r="H269" s="28">
        <f>3102.45/15*G269</f>
        <v>3102.45</v>
      </c>
      <c r="I269" s="28"/>
      <c r="J269" s="28"/>
      <c r="K269" s="76">
        <f>H269*0.05</f>
        <v>155.1225</v>
      </c>
      <c r="L269" s="76"/>
      <c r="M269" s="80">
        <v>77.3</v>
      </c>
      <c r="N269" s="81">
        <v>0</v>
      </c>
      <c r="O269" s="80">
        <v>0</v>
      </c>
      <c r="P269" s="80"/>
      <c r="Q269" s="28">
        <f>H269+K269-M269+N269-O269-P269+L269</f>
        <v>3180.2724999999996</v>
      </c>
      <c r="R269" s="400"/>
    </row>
    <row r="270" spans="1:19" ht="15.75" thickBot="1" x14ac:dyDescent="0.3">
      <c r="C270" s="406"/>
      <c r="D270" s="399"/>
      <c r="E270" s="57"/>
      <c r="F270" s="408"/>
      <c r="G270" s="403" t="s">
        <v>31</v>
      </c>
      <c r="H270" s="414">
        <f t="shared" ref="H270:O270" si="32">SUM(H269:H269)</f>
        <v>3102.45</v>
      </c>
      <c r="I270" s="414">
        <f t="shared" si="32"/>
        <v>0</v>
      </c>
      <c r="J270" s="414">
        <f t="shared" si="32"/>
        <v>0</v>
      </c>
      <c r="K270" s="415">
        <f t="shared" si="32"/>
        <v>155.1225</v>
      </c>
      <c r="L270" s="415">
        <f t="shared" si="32"/>
        <v>0</v>
      </c>
      <c r="M270" s="414">
        <f t="shared" si="32"/>
        <v>77.3</v>
      </c>
      <c r="N270" s="415">
        <f t="shared" si="32"/>
        <v>0</v>
      </c>
      <c r="O270" s="414">
        <f t="shared" si="32"/>
        <v>0</v>
      </c>
      <c r="P270" s="414">
        <f>P269</f>
        <v>0</v>
      </c>
      <c r="Q270" s="414">
        <f>SUM(Q269:Q269)</f>
        <v>3180.2724999999996</v>
      </c>
      <c r="R270" s="399"/>
      <c r="S270" s="390"/>
    </row>
    <row r="271" spans="1:19" x14ac:dyDescent="0.25">
      <c r="C271" s="90"/>
      <c r="F271" s="40"/>
      <c r="S271" s="390"/>
    </row>
    <row r="272" spans="1:19" x14ac:dyDescent="0.25">
      <c r="C272" s="90"/>
      <c r="F272" s="40"/>
      <c r="S272" s="390"/>
    </row>
    <row r="273" spans="1:21" ht="15.75" thickBot="1" x14ac:dyDescent="0.3">
      <c r="C273" s="46"/>
      <c r="D273" s="47"/>
      <c r="E273" s="48"/>
      <c r="F273" s="49"/>
      <c r="I273" s="47"/>
      <c r="J273" s="47"/>
      <c r="K273" s="50"/>
      <c r="L273" s="50"/>
      <c r="M273" s="47"/>
      <c r="S273" s="390"/>
    </row>
    <row r="274" spans="1:21" s="2" customFormat="1" x14ac:dyDescent="0.25">
      <c r="A274"/>
      <c r="B274"/>
      <c r="C274" s="52" t="s">
        <v>32</v>
      </c>
      <c r="D274" s="52"/>
      <c r="E274" s="52"/>
      <c r="F274" s="52"/>
      <c r="G274" s="52"/>
      <c r="I274" s="53"/>
      <c r="J274" s="53"/>
      <c r="K274" s="54" t="s">
        <v>33</v>
      </c>
      <c r="L274" s="54"/>
      <c r="M274" s="54"/>
      <c r="N274"/>
      <c r="O274"/>
      <c r="P274"/>
      <c r="Q274" s="54" t="s">
        <v>34</v>
      </c>
      <c r="R274" s="54"/>
      <c r="T274"/>
      <c r="U274"/>
    </row>
    <row r="275" spans="1:21" s="55" customFormat="1" x14ac:dyDescent="0.25">
      <c r="B275"/>
      <c r="C275" s="52" t="s">
        <v>35</v>
      </c>
      <c r="D275" s="52"/>
      <c r="E275" s="52"/>
      <c r="F275" s="52"/>
      <c r="G275" s="52"/>
      <c r="H275" s="52" t="s">
        <v>36</v>
      </c>
      <c r="I275" s="52"/>
      <c r="J275" s="52"/>
      <c r="K275" s="52"/>
      <c r="L275" s="52"/>
      <c r="M275" s="52"/>
      <c r="N275" s="52"/>
      <c r="O275"/>
      <c r="P275"/>
      <c r="Q275" s="52" t="s">
        <v>37</v>
      </c>
      <c r="R275" s="52"/>
      <c r="S275" s="2"/>
      <c r="T275"/>
      <c r="U275"/>
    </row>
    <row r="276" spans="1:21" x14ac:dyDescent="0.25">
      <c r="C276" s="90"/>
      <c r="D276" s="40"/>
      <c r="E276" s="57"/>
      <c r="F276" s="40"/>
      <c r="H276" s="40"/>
      <c r="I276" s="40"/>
      <c r="J276" s="40"/>
      <c r="K276" s="58"/>
      <c r="L276" s="58"/>
      <c r="M276" s="40"/>
      <c r="N276" s="58"/>
      <c r="Q276" s="40"/>
      <c r="R276" s="40"/>
      <c r="S276" s="390"/>
    </row>
    <row r="277" spans="1:21" s="55" customFormat="1" ht="29.25" x14ac:dyDescent="0.5">
      <c r="B277"/>
      <c r="C277" s="1" t="s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/>
      <c r="U277"/>
    </row>
    <row r="278" spans="1:21" s="55" customFormat="1" ht="23.25" x14ac:dyDescent="0.35">
      <c r="B278"/>
      <c r="C278" s="3" t="s">
        <v>1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/>
      <c r="U278"/>
    </row>
    <row r="279" spans="1:21" s="55" customFormat="1" ht="15.75" x14ac:dyDescent="0.25">
      <c r="B279"/>
      <c r="C279" s="416" t="s">
        <v>2</v>
      </c>
      <c r="D279" t="s">
        <v>38</v>
      </c>
      <c r="E279" s="91"/>
      <c r="F279" s="40"/>
      <c r="G279"/>
      <c r="H279"/>
      <c r="I279"/>
      <c r="J279"/>
      <c r="K279" s="51"/>
      <c r="L279" s="51"/>
      <c r="M279"/>
      <c r="N279" s="51"/>
      <c r="O279"/>
      <c r="P279"/>
      <c r="Q279"/>
      <c r="R279" s="417"/>
      <c r="S279" s="2"/>
      <c r="T279"/>
      <c r="U279"/>
    </row>
    <row r="280" spans="1:21" s="55" customFormat="1" ht="15.75" x14ac:dyDescent="0.25">
      <c r="B280"/>
      <c r="C280" s="397" t="s">
        <v>204</v>
      </c>
      <c r="D280" s="397"/>
      <c r="E280" s="397"/>
      <c r="F280" s="397"/>
      <c r="G280" s="397"/>
      <c r="H280" s="397"/>
      <c r="I280" s="397"/>
      <c r="J280" s="397"/>
      <c r="K280" s="397"/>
      <c r="L280" s="397"/>
      <c r="M280" s="397"/>
      <c r="N280" s="397"/>
      <c r="O280" s="397"/>
      <c r="P280" s="397"/>
      <c r="Q280" s="397"/>
      <c r="R280" s="397"/>
      <c r="S280" s="2"/>
      <c r="T280"/>
      <c r="U280"/>
    </row>
    <row r="281" spans="1:21" s="55" customFormat="1" x14ac:dyDescent="0.25">
      <c r="B281"/>
      <c r="C281" s="12" t="str">
        <f>C267</f>
        <v>PERIODO DEL 16 AL 30 DE ABRIL 2021</v>
      </c>
      <c r="D281" s="13"/>
      <c r="E281" s="6"/>
      <c r="F281" s="398"/>
      <c r="G281" s="399"/>
      <c r="H281" s="224"/>
      <c r="I281" s="224"/>
      <c r="J281" s="224"/>
      <c r="K281" s="225"/>
      <c r="L281" s="225"/>
      <c r="M281" s="224"/>
      <c r="N281" s="225"/>
      <c r="O281" s="224"/>
      <c r="P281" s="224"/>
      <c r="Q281" s="224"/>
      <c r="R281" s="399"/>
      <c r="S281" s="2"/>
      <c r="T281"/>
      <c r="U281"/>
    </row>
    <row r="282" spans="1:21" ht="22.5" x14ac:dyDescent="0.25">
      <c r="C282" s="15" t="s">
        <v>7</v>
      </c>
      <c r="D282" s="15" t="s">
        <v>8</v>
      </c>
      <c r="E282" s="16" t="s">
        <v>9</v>
      </c>
      <c r="F282" s="15" t="s">
        <v>10</v>
      </c>
      <c r="G282" s="15" t="s">
        <v>11</v>
      </c>
      <c r="H282" s="15" t="s">
        <v>12</v>
      </c>
      <c r="I282" s="15"/>
      <c r="J282" s="15"/>
      <c r="K282" s="17" t="s">
        <v>13</v>
      </c>
      <c r="L282" s="18" t="s">
        <v>14</v>
      </c>
      <c r="M282" s="15" t="s">
        <v>15</v>
      </c>
      <c r="N282" s="19" t="s">
        <v>16</v>
      </c>
      <c r="O282" s="20" t="s">
        <v>17</v>
      </c>
      <c r="P282" s="20" t="s">
        <v>18</v>
      </c>
      <c r="Q282" s="21" t="s">
        <v>19</v>
      </c>
      <c r="R282" s="15" t="s">
        <v>20</v>
      </c>
    </row>
    <row r="283" spans="1:21" s="55" customFormat="1" ht="30.75" customHeight="1" x14ac:dyDescent="0.25">
      <c r="A283" s="22" t="s">
        <v>205</v>
      </c>
      <c r="B283"/>
      <c r="C283" s="35" t="s">
        <v>206</v>
      </c>
      <c r="D283" s="98"/>
      <c r="E283" s="401" t="s">
        <v>207</v>
      </c>
      <c r="F283" s="124">
        <v>113</v>
      </c>
      <c r="G283" s="197">
        <v>15</v>
      </c>
      <c r="H283" s="28">
        <v>3102.45</v>
      </c>
      <c r="I283" s="28">
        <f>H283*2</f>
        <v>6204.9</v>
      </c>
      <c r="J283" s="28">
        <f>K283*24</f>
        <v>3722.94</v>
      </c>
      <c r="K283" s="76">
        <f>H283*0.05</f>
        <v>155.1225</v>
      </c>
      <c r="L283" s="76"/>
      <c r="M283" s="418">
        <v>77.3</v>
      </c>
      <c r="N283" s="419">
        <v>0</v>
      </c>
      <c r="O283" s="127">
        <v>0</v>
      </c>
      <c r="P283" s="127"/>
      <c r="Q283" s="28">
        <f>H283+K283-M283+N283-O283-P283</f>
        <v>3180.2724999999996</v>
      </c>
      <c r="R283" s="400"/>
      <c r="S283" s="2"/>
      <c r="T283"/>
      <c r="U283"/>
    </row>
    <row r="284" spans="1:21" s="55" customFormat="1" ht="26.25" customHeight="1" x14ac:dyDescent="0.25">
      <c r="A284" s="22" t="s">
        <v>208</v>
      </c>
      <c r="B284"/>
      <c r="C284" s="131" t="s">
        <v>209</v>
      </c>
      <c r="D284" s="32"/>
      <c r="E284" s="261" t="s">
        <v>210</v>
      </c>
      <c r="F284" s="262">
        <v>113</v>
      </c>
      <c r="G284" s="263">
        <v>15</v>
      </c>
      <c r="H284" s="28">
        <f>2261.37/15*G284</f>
        <v>2261.37</v>
      </c>
      <c r="I284" s="28"/>
      <c r="J284" s="28"/>
      <c r="K284" s="76">
        <f>H284*0.05</f>
        <v>113.0685</v>
      </c>
      <c r="L284" s="76"/>
      <c r="M284" s="80">
        <v>0</v>
      </c>
      <c r="N284" s="81">
        <v>44.222000000000001</v>
      </c>
      <c r="O284" s="28">
        <v>0</v>
      </c>
      <c r="P284" s="28"/>
      <c r="Q284" s="28">
        <f>H284+K284-M284+N284-O284-P284</f>
        <v>2418.6605</v>
      </c>
      <c r="R284" s="267"/>
      <c r="S284" s="2"/>
      <c r="T284" s="84"/>
      <c r="U284" t="s">
        <v>211</v>
      </c>
    </row>
    <row r="285" spans="1:21" s="55" customFormat="1" ht="15.75" thickBot="1" x14ac:dyDescent="0.3">
      <c r="B285"/>
      <c r="C285" s="406"/>
      <c r="D285" s="399"/>
      <c r="E285" s="407"/>
      <c r="F285" s="408"/>
      <c r="G285" s="403" t="s">
        <v>31</v>
      </c>
      <c r="H285" s="234">
        <f>SUM(H283:H284)</f>
        <v>5363.82</v>
      </c>
      <c r="I285" s="234">
        <f t="shared" ref="I285:Q285" si="33">SUM(I283:I284)</f>
        <v>6204.9</v>
      </c>
      <c r="J285" s="234">
        <f t="shared" si="33"/>
        <v>3722.94</v>
      </c>
      <c r="K285" s="234">
        <f t="shared" si="33"/>
        <v>268.19100000000003</v>
      </c>
      <c r="L285" s="234">
        <f t="shared" si="33"/>
        <v>0</v>
      </c>
      <c r="M285" s="234">
        <f t="shared" si="33"/>
        <v>77.3</v>
      </c>
      <c r="N285" s="234">
        <f t="shared" si="33"/>
        <v>44.222000000000001</v>
      </c>
      <c r="O285" s="234">
        <f t="shared" si="33"/>
        <v>0</v>
      </c>
      <c r="P285" s="234">
        <f t="shared" si="33"/>
        <v>0</v>
      </c>
      <c r="Q285" s="234">
        <f t="shared" si="33"/>
        <v>5598.9329999999991</v>
      </c>
      <c r="R285" s="399"/>
      <c r="S285" s="2"/>
      <c r="T285"/>
      <c r="U285"/>
    </row>
    <row r="286" spans="1:21" s="55" customFormat="1" x14ac:dyDescent="0.25">
      <c r="B286"/>
      <c r="C286" s="406"/>
      <c r="D286" s="399"/>
      <c r="E286" s="407"/>
      <c r="F286" s="408"/>
      <c r="G286" s="406"/>
      <c r="H286" s="420"/>
      <c r="I286" s="420"/>
      <c r="J286" s="420"/>
      <c r="K286" s="421"/>
      <c r="L286" s="421"/>
      <c r="M286" s="420"/>
      <c r="N286" s="421"/>
      <c r="O286" s="420"/>
      <c r="P286" s="420"/>
      <c r="Q286" s="420"/>
      <c r="R286" s="399"/>
      <c r="S286" s="2"/>
      <c r="T286"/>
      <c r="U286"/>
    </row>
    <row r="287" spans="1:21" s="55" customFormat="1" x14ac:dyDescent="0.25">
      <c r="B287"/>
      <c r="C287" s="406"/>
      <c r="D287" s="399"/>
      <c r="E287" s="407"/>
      <c r="F287" s="408"/>
      <c r="G287" s="406"/>
      <c r="H287" s="420"/>
      <c r="I287" s="420"/>
      <c r="J287" s="420"/>
      <c r="K287" s="421"/>
      <c r="L287" s="421"/>
      <c r="M287" s="420"/>
      <c r="N287" s="421"/>
      <c r="O287" s="420"/>
      <c r="P287" s="420"/>
      <c r="Q287" s="420"/>
      <c r="R287" s="399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x14ac:dyDescent="0.25">
      <c r="C291" s="406"/>
      <c r="D291" s="399"/>
      <c r="E291" s="407"/>
      <c r="F291" s="408"/>
      <c r="G291" s="406"/>
      <c r="H291" s="420"/>
      <c r="I291" s="420"/>
      <c r="J291" s="420"/>
      <c r="K291" s="421"/>
      <c r="L291" s="421"/>
      <c r="M291" s="420"/>
      <c r="N291" s="421"/>
      <c r="O291" s="420"/>
      <c r="P291" s="420"/>
      <c r="Q291" s="420"/>
      <c r="R291" s="399"/>
    </row>
    <row r="292" spans="1:21" s="55" customFormat="1" ht="26.25" customHeight="1" x14ac:dyDescent="0.25">
      <c r="A292" s="55" t="s">
        <v>212</v>
      </c>
      <c r="B292"/>
      <c r="C292" s="397" t="s">
        <v>213</v>
      </c>
      <c r="D292" s="397"/>
      <c r="E292" s="397"/>
      <c r="F292" s="397"/>
      <c r="G292" s="397"/>
      <c r="H292" s="397"/>
      <c r="I292" s="397"/>
      <c r="J292" s="397"/>
      <c r="K292" s="397"/>
      <c r="L292" s="397"/>
      <c r="M292" s="397"/>
      <c r="N292" s="397"/>
      <c r="O292" s="397"/>
      <c r="P292" s="397"/>
      <c r="Q292" s="397"/>
      <c r="R292" s="397"/>
      <c r="S292" s="2"/>
      <c r="T292"/>
      <c r="U292"/>
    </row>
    <row r="293" spans="1:21" s="55" customFormat="1" x14ac:dyDescent="0.25">
      <c r="B293"/>
      <c r="C293" s="12" t="str">
        <f>C281</f>
        <v>PERIODO DEL 16 AL 30 DE ABRIL 2021</v>
      </c>
      <c r="D293" s="13"/>
      <c r="E293" s="6"/>
      <c r="F293" s="398"/>
      <c r="G293" s="399"/>
      <c r="H293" s="224"/>
      <c r="I293" s="224"/>
      <c r="J293" s="224"/>
      <c r="K293" s="225"/>
      <c r="L293" s="225"/>
      <c r="M293" s="224"/>
      <c r="N293" s="225"/>
      <c r="O293" s="224"/>
      <c r="P293" s="224"/>
      <c r="Q293" s="224"/>
      <c r="R293" s="399"/>
      <c r="S293" s="2"/>
      <c r="T293"/>
      <c r="U293"/>
    </row>
    <row r="294" spans="1:21" s="55" customFormat="1" ht="22.5" x14ac:dyDescent="0.25">
      <c r="B294"/>
      <c r="C294" s="15" t="s">
        <v>7</v>
      </c>
      <c r="D294" s="15" t="s">
        <v>8</v>
      </c>
      <c r="E294" s="16" t="s">
        <v>9</v>
      </c>
      <c r="F294" s="15" t="s">
        <v>10</v>
      </c>
      <c r="G294" s="15" t="s">
        <v>11</v>
      </c>
      <c r="H294" s="15" t="s">
        <v>12</v>
      </c>
      <c r="I294" s="15"/>
      <c r="J294" s="15"/>
      <c r="K294" s="17" t="s">
        <v>13</v>
      </c>
      <c r="L294" s="18" t="s">
        <v>14</v>
      </c>
      <c r="M294" s="15" t="s">
        <v>15</v>
      </c>
      <c r="N294" s="19" t="s">
        <v>16</v>
      </c>
      <c r="O294" s="20" t="s">
        <v>17</v>
      </c>
      <c r="P294" s="20" t="s">
        <v>18</v>
      </c>
      <c r="Q294" s="21" t="s">
        <v>19</v>
      </c>
      <c r="R294" s="15" t="s">
        <v>20</v>
      </c>
      <c r="S294" s="2"/>
      <c r="T294"/>
      <c r="U294"/>
    </row>
    <row r="295" spans="1:21" s="55" customFormat="1" ht="18" x14ac:dyDescent="0.25">
      <c r="B295"/>
      <c r="C295" s="35" t="s">
        <v>214</v>
      </c>
      <c r="D295" s="98"/>
      <c r="E295" s="401" t="s">
        <v>215</v>
      </c>
      <c r="F295" s="124">
        <v>113</v>
      </c>
      <c r="G295" s="197">
        <v>15</v>
      </c>
      <c r="H295" s="28">
        <v>3102.4500000000003</v>
      </c>
      <c r="I295" s="402"/>
      <c r="J295" s="402"/>
      <c r="K295" s="76">
        <f>H295*0.05</f>
        <v>155.12250000000003</v>
      </c>
      <c r="L295" s="76"/>
      <c r="M295" s="80">
        <v>77.3</v>
      </c>
      <c r="N295" s="81">
        <v>0</v>
      </c>
      <c r="O295" s="422">
        <v>0</v>
      </c>
      <c r="P295" s="28"/>
      <c r="Q295" s="28">
        <f>H295+K295-M295+N295-O295-P295</f>
        <v>3180.2725</v>
      </c>
      <c r="R295" s="405"/>
      <c r="S295" s="2"/>
      <c r="T295"/>
      <c r="U295"/>
    </row>
    <row r="296" spans="1:21" s="55" customFormat="1" ht="15.75" thickBot="1" x14ac:dyDescent="0.3">
      <c r="B296"/>
      <c r="C296" s="406"/>
      <c r="D296" s="399"/>
      <c r="E296" s="407"/>
      <c r="F296" s="408"/>
      <c r="G296" s="403" t="s">
        <v>31</v>
      </c>
      <c r="H296" s="234">
        <f t="shared" ref="H296:Q296" si="34">SUM(H295:H295)</f>
        <v>3102.4500000000003</v>
      </c>
      <c r="I296" s="234">
        <f t="shared" si="34"/>
        <v>0</v>
      </c>
      <c r="J296" s="234">
        <f t="shared" si="34"/>
        <v>0</v>
      </c>
      <c r="K296" s="234">
        <f t="shared" si="34"/>
        <v>155.12250000000003</v>
      </c>
      <c r="L296" s="234">
        <f t="shared" si="34"/>
        <v>0</v>
      </c>
      <c r="M296" s="234">
        <f t="shared" si="34"/>
        <v>77.3</v>
      </c>
      <c r="N296" s="234">
        <f t="shared" si="34"/>
        <v>0</v>
      </c>
      <c r="O296" s="234">
        <f t="shared" si="34"/>
        <v>0</v>
      </c>
      <c r="P296" s="234">
        <f t="shared" si="34"/>
        <v>0</v>
      </c>
      <c r="Q296" s="234">
        <f t="shared" si="34"/>
        <v>3180.2725</v>
      </c>
      <c r="R296" s="399"/>
      <c r="S296" s="2"/>
      <c r="T296"/>
      <c r="U296"/>
    </row>
    <row r="297" spans="1:21" s="55" customFormat="1" ht="15.75" x14ac:dyDescent="0.25">
      <c r="B297"/>
      <c r="C297" s="410"/>
      <c r="D297" s="410"/>
      <c r="E297" s="411"/>
      <c r="F297" s="410"/>
      <c r="G297" s="410"/>
      <c r="H297" s="410"/>
      <c r="I297" s="410"/>
      <c r="J297" s="410"/>
      <c r="K297" s="412"/>
      <c r="L297" s="412"/>
      <c r="M297" s="410"/>
      <c r="N297" s="412"/>
      <c r="O297" s="410"/>
      <c r="P297" s="410"/>
      <c r="Q297" s="410"/>
      <c r="R297" s="423"/>
      <c r="S297" s="2"/>
      <c r="T297"/>
      <c r="U297"/>
    </row>
    <row r="298" spans="1:21" s="55" customFormat="1" ht="15.75" x14ac:dyDescent="0.25">
      <c r="B298"/>
      <c r="C298" s="410"/>
      <c r="D298" s="410"/>
      <c r="E298" s="411"/>
      <c r="F298" s="410"/>
      <c r="G298" s="410"/>
      <c r="H298" s="410"/>
      <c r="I298" s="410"/>
      <c r="J298" s="410"/>
      <c r="K298" s="412"/>
      <c r="L298" s="412"/>
      <c r="M298" s="410"/>
      <c r="N298" s="412"/>
      <c r="O298" s="410"/>
      <c r="P298" s="410"/>
      <c r="Q298" s="410"/>
      <c r="R298" s="11"/>
      <c r="S298" s="2"/>
      <c r="T298"/>
      <c r="U298"/>
    </row>
    <row r="299" spans="1:21" s="55" customFormat="1" x14ac:dyDescent="0.25">
      <c r="B299"/>
      <c r="C299" s="38"/>
      <c r="D299" s="305"/>
      <c r="E299" s="6"/>
      <c r="F299" s="398"/>
      <c r="G299" s="399"/>
      <c r="H299" s="224"/>
      <c r="I299" s="224"/>
      <c r="J299" s="224"/>
      <c r="K299" s="225"/>
      <c r="L299" s="225"/>
      <c r="M299" s="224"/>
      <c r="N299" s="225"/>
      <c r="O299" s="224"/>
      <c r="P299" s="224"/>
      <c r="Q299" s="224"/>
      <c r="R299" s="11"/>
      <c r="S299" s="2"/>
      <c r="T299"/>
      <c r="U299"/>
    </row>
    <row r="300" spans="1:21" x14ac:dyDescent="0.25">
      <c r="C300" s="424"/>
      <c r="D300" s="424"/>
      <c r="E300" s="425"/>
      <c r="F300" s="424"/>
      <c r="G300" s="424"/>
      <c r="H300" s="424"/>
      <c r="I300" s="424"/>
      <c r="J300" s="424"/>
      <c r="K300" s="426"/>
      <c r="L300" s="427"/>
      <c r="M300" s="424"/>
      <c r="N300" s="428"/>
      <c r="O300" s="429"/>
      <c r="P300" s="429"/>
      <c r="Q300" s="430"/>
      <c r="R300" s="424"/>
    </row>
    <row r="301" spans="1:21" s="55" customFormat="1" ht="26.25" customHeight="1" x14ac:dyDescent="0.25">
      <c r="A301" s="2"/>
      <c r="B301"/>
      <c r="C301" s="431"/>
      <c r="D301" s="432"/>
      <c r="E301" s="407"/>
      <c r="F301" s="433"/>
      <c r="G301" s="433"/>
      <c r="H301" s="434"/>
      <c r="I301" s="434"/>
      <c r="J301" s="434"/>
      <c r="K301" s="435"/>
      <c r="L301" s="435"/>
      <c r="M301" s="434"/>
      <c r="N301" s="436"/>
      <c r="O301" s="437"/>
      <c r="P301" s="438"/>
      <c r="Q301" s="389"/>
      <c r="R301" s="432"/>
      <c r="S301" s="2"/>
      <c r="T301"/>
      <c r="U301"/>
    </row>
    <row r="302" spans="1:21" s="55" customFormat="1" ht="26.25" customHeight="1" x14ac:dyDescent="0.25">
      <c r="A302"/>
      <c r="B302"/>
      <c r="C302" s="181"/>
      <c r="D302" s="439"/>
      <c r="E302" s="407"/>
      <c r="F302" s="116"/>
      <c r="G302" s="306"/>
      <c r="H302" s="389"/>
      <c r="I302" s="389"/>
      <c r="J302" s="389"/>
      <c r="K302" s="435"/>
      <c r="L302" s="435"/>
      <c r="M302" s="440"/>
      <c r="N302" s="441"/>
      <c r="O302" s="438"/>
      <c r="P302" s="438"/>
      <c r="Q302" s="389"/>
      <c r="R302" s="442"/>
      <c r="S302" s="2"/>
      <c r="T302"/>
      <c r="U302"/>
    </row>
    <row r="303" spans="1:21" s="55" customFormat="1" x14ac:dyDescent="0.25">
      <c r="B303"/>
      <c r="C303" s="406"/>
      <c r="D303" s="399"/>
      <c r="E303" s="407"/>
      <c r="F303" s="408"/>
      <c r="G303" s="406"/>
      <c r="H303" s="420"/>
      <c r="I303" s="420"/>
      <c r="J303" s="420"/>
      <c r="K303" s="420"/>
      <c r="L303" s="420"/>
      <c r="M303" s="420"/>
      <c r="N303" s="420"/>
      <c r="O303" s="420"/>
      <c r="P303" s="420"/>
      <c r="Q303" s="420"/>
      <c r="R303" s="399"/>
      <c r="S303" s="2"/>
      <c r="T303"/>
      <c r="U303"/>
    </row>
    <row r="304" spans="1:21" s="55" customFormat="1" x14ac:dyDescent="0.25">
      <c r="B304"/>
      <c r="C304" s="406"/>
      <c r="D304" s="399"/>
      <c r="E304" s="407"/>
      <c r="F304" s="408"/>
      <c r="G304" s="406"/>
      <c r="H304" s="420"/>
      <c r="I304" s="420"/>
      <c r="J304" s="420"/>
      <c r="K304" s="421"/>
      <c r="L304" s="421"/>
      <c r="M304" s="420"/>
      <c r="N304" s="421"/>
      <c r="O304" s="420"/>
      <c r="P304" s="420"/>
      <c r="Q304" s="420"/>
      <c r="R304" s="399"/>
      <c r="S304" s="2"/>
      <c r="T304"/>
      <c r="U304"/>
    </row>
    <row r="305" spans="1:21" s="55" customFormat="1" ht="15.75" customHeight="1" thickBot="1" x14ac:dyDescent="0.3">
      <c r="B305"/>
      <c r="C305" s="443"/>
      <c r="D305" s="444"/>
      <c r="E305" s="445"/>
      <c r="F305" s="408"/>
      <c r="G305" s="406"/>
      <c r="H305" s="420"/>
      <c r="I305" s="420"/>
      <c r="J305" s="420"/>
      <c r="K305" s="421"/>
      <c r="L305" s="421"/>
      <c r="M305" s="420"/>
      <c r="N305" s="421"/>
      <c r="O305" s="420"/>
      <c r="P305" s="420"/>
      <c r="Q305" s="420"/>
      <c r="R305" s="399"/>
      <c r="S305" s="2"/>
      <c r="T305"/>
      <c r="U305"/>
    </row>
    <row r="306" spans="1:21" s="2" customFormat="1" x14ac:dyDescent="0.25">
      <c r="A306"/>
      <c r="B306"/>
      <c r="C306" s="52" t="s">
        <v>32</v>
      </c>
      <c r="D306" s="52"/>
      <c r="E306" s="52"/>
      <c r="F306" s="52"/>
      <c r="G306" s="52"/>
      <c r="I306" s="53"/>
      <c r="J306" s="53"/>
      <c r="K306" s="54" t="s">
        <v>33</v>
      </c>
      <c r="L306" s="54"/>
      <c r="M306" s="54"/>
      <c r="N306"/>
      <c r="O306"/>
      <c r="P306"/>
      <c r="Q306" s="54" t="s">
        <v>34</v>
      </c>
      <c r="R306" s="54"/>
      <c r="T306"/>
      <c r="U306"/>
    </row>
    <row r="307" spans="1:21" s="55" customFormat="1" x14ac:dyDescent="0.25">
      <c r="B307"/>
      <c r="C307" s="52" t="s">
        <v>35</v>
      </c>
      <c r="D307" s="52"/>
      <c r="E307" s="52"/>
      <c r="F307" s="52"/>
      <c r="G307" s="52"/>
      <c r="H307" s="52" t="s">
        <v>36</v>
      </c>
      <c r="I307" s="52"/>
      <c r="J307" s="52"/>
      <c r="K307" s="52"/>
      <c r="L307" s="52"/>
      <c r="M307" s="52"/>
      <c r="N307" s="52"/>
      <c r="O307"/>
      <c r="P307"/>
      <c r="Q307" s="52" t="s">
        <v>37</v>
      </c>
      <c r="R307" s="52"/>
      <c r="S307" s="2"/>
      <c r="T307"/>
      <c r="U307"/>
    </row>
    <row r="308" spans="1:21" ht="29.25" x14ac:dyDescent="0.5">
      <c r="C308" s="1" t="s">
        <v>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21" ht="23.25" x14ac:dyDescent="0.35">
      <c r="C309" s="3" t="s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21" ht="23.25" x14ac:dyDescent="0.35">
      <c r="C310" s="446"/>
      <c r="D310" s="446"/>
      <c r="E310" s="447"/>
      <c r="F310" s="446"/>
      <c r="G310" s="446"/>
      <c r="H310" s="446"/>
      <c r="I310" s="446"/>
      <c r="J310" s="446"/>
      <c r="K310" s="446"/>
      <c r="L310" s="446"/>
      <c r="M310" s="446"/>
      <c r="N310" s="446"/>
      <c r="O310" s="446"/>
      <c r="P310" s="446"/>
      <c r="Q310" s="446"/>
      <c r="R310" s="446"/>
    </row>
    <row r="311" spans="1:21" ht="15.75" x14ac:dyDescent="0.25">
      <c r="C311" s="397" t="s">
        <v>216</v>
      </c>
      <c r="D311" s="397"/>
      <c r="E311" s="397"/>
      <c r="F311" s="397"/>
      <c r="G311" s="397"/>
      <c r="H311" s="397"/>
      <c r="I311" s="397"/>
      <c r="J311" s="397"/>
      <c r="K311" s="397"/>
      <c r="L311" s="397"/>
      <c r="M311" s="397"/>
      <c r="N311" s="397"/>
      <c r="O311" s="397"/>
      <c r="P311" s="397"/>
      <c r="Q311" s="397"/>
      <c r="R311" s="397"/>
    </row>
    <row r="312" spans="1:21" x14ac:dyDescent="0.25">
      <c r="C312" s="12" t="str">
        <f>C281</f>
        <v>PERIODO DEL 16 AL 30 DE ABRIL 2021</v>
      </c>
      <c r="D312" s="13"/>
      <c r="E312" s="6"/>
      <c r="F312" s="398"/>
      <c r="G312" s="399"/>
      <c r="H312" s="224"/>
      <c r="I312" s="224"/>
      <c r="J312" s="224"/>
      <c r="K312" s="225"/>
      <c r="L312" s="225"/>
      <c r="M312" s="224"/>
      <c r="N312" s="225"/>
      <c r="O312" s="224"/>
      <c r="P312" s="224"/>
      <c r="Q312" s="224"/>
      <c r="R312" s="399"/>
    </row>
    <row r="313" spans="1:21" ht="22.5" x14ac:dyDescent="0.25">
      <c r="C313" s="15" t="s">
        <v>7</v>
      </c>
      <c r="D313" s="15" t="s">
        <v>8</v>
      </c>
      <c r="E313" s="448" t="s">
        <v>9</v>
      </c>
      <c r="F313" s="15" t="s">
        <v>10</v>
      </c>
      <c r="G313" s="15" t="s">
        <v>11</v>
      </c>
      <c r="H313" s="15" t="s">
        <v>12</v>
      </c>
      <c r="I313" s="15"/>
      <c r="J313" s="15"/>
      <c r="K313" s="17" t="s">
        <v>13</v>
      </c>
      <c r="L313" s="18" t="s">
        <v>14</v>
      </c>
      <c r="M313" s="15" t="s">
        <v>15</v>
      </c>
      <c r="N313" s="19" t="s">
        <v>16</v>
      </c>
      <c r="O313" s="20" t="s">
        <v>17</v>
      </c>
      <c r="P313" s="20" t="s">
        <v>18</v>
      </c>
      <c r="Q313" s="21" t="s">
        <v>19</v>
      </c>
      <c r="R313" s="15" t="s">
        <v>20</v>
      </c>
    </row>
    <row r="314" spans="1:21" ht="26.25" customHeight="1" x14ac:dyDescent="0.25">
      <c r="A314" s="32" t="s">
        <v>217</v>
      </c>
      <c r="C314" s="327" t="s">
        <v>218</v>
      </c>
      <c r="D314" s="323"/>
      <c r="E314" s="318" t="s">
        <v>219</v>
      </c>
      <c r="F314" s="124">
        <v>113</v>
      </c>
      <c r="G314" s="325">
        <v>15</v>
      </c>
      <c r="H314" s="28">
        <v>2957.13</v>
      </c>
      <c r="I314" s="28">
        <f t="shared" ref="I314:I319" si="35">H314*2</f>
        <v>5914.26</v>
      </c>
      <c r="J314" s="28">
        <f>K314*24*5</f>
        <v>17742.780000000002</v>
      </c>
      <c r="K314" s="76">
        <f t="shared" ref="K314:K319" si="36">H314*0.05</f>
        <v>147.85650000000001</v>
      </c>
      <c r="L314" s="76"/>
      <c r="M314" s="328">
        <v>41.24</v>
      </c>
      <c r="N314" s="329">
        <v>0</v>
      </c>
      <c r="O314" s="321">
        <v>0</v>
      </c>
      <c r="P314" s="321"/>
      <c r="Q314" s="28">
        <f>H314+K314-M314+N314-O314-P314+L314</f>
        <v>3063.7465000000002</v>
      </c>
      <c r="R314" s="326"/>
      <c r="T314" s="36" t="s">
        <v>220</v>
      </c>
    </row>
    <row r="315" spans="1:21" ht="26.25" customHeight="1" x14ac:dyDescent="0.25">
      <c r="A315" s="32" t="s">
        <v>221</v>
      </c>
      <c r="C315" s="327" t="s">
        <v>222</v>
      </c>
      <c r="D315" s="323"/>
      <c r="E315" s="318" t="s">
        <v>219</v>
      </c>
      <c r="F315" s="124">
        <v>113</v>
      </c>
      <c r="G315" s="325">
        <v>15</v>
      </c>
      <c r="H315" s="28">
        <v>3114.8355000000001</v>
      </c>
      <c r="I315" s="28">
        <f t="shared" si="35"/>
        <v>6229.6710000000003</v>
      </c>
      <c r="J315" s="28">
        <f>K315*24</f>
        <v>3737.8026000000004</v>
      </c>
      <c r="K315" s="76">
        <f t="shared" si="36"/>
        <v>155.74177500000002</v>
      </c>
      <c r="L315" s="76"/>
      <c r="M315" s="328">
        <v>78.650000000000006</v>
      </c>
      <c r="N315" s="329">
        <v>0</v>
      </c>
      <c r="O315" s="321">
        <v>0</v>
      </c>
      <c r="P315" s="321"/>
      <c r="Q315" s="28">
        <f t="shared" ref="Q315:Q319" si="37">H315+K315-M315+N315-O315-P315+L315</f>
        <v>3191.927275</v>
      </c>
      <c r="R315" s="326"/>
    </row>
    <row r="316" spans="1:21" ht="26.25" customHeight="1" x14ac:dyDescent="0.25">
      <c r="A316" s="32" t="s">
        <v>223</v>
      </c>
      <c r="C316" s="327" t="s">
        <v>224</v>
      </c>
      <c r="D316" s="323"/>
      <c r="E316" s="318" t="s">
        <v>219</v>
      </c>
      <c r="F316" s="124">
        <v>113</v>
      </c>
      <c r="G316" s="325">
        <v>15</v>
      </c>
      <c r="H316" s="28">
        <v>3169.05</v>
      </c>
      <c r="I316" s="28">
        <f t="shared" si="35"/>
        <v>6338.1</v>
      </c>
      <c r="J316" s="28">
        <f>K316*24*2</f>
        <v>7605.7200000000012</v>
      </c>
      <c r="K316" s="76">
        <f t="shared" si="36"/>
        <v>158.45250000000001</v>
      </c>
      <c r="L316" s="76"/>
      <c r="M316" s="328">
        <v>84.55</v>
      </c>
      <c r="N316" s="449">
        <v>0</v>
      </c>
      <c r="O316" s="450">
        <v>0</v>
      </c>
      <c r="P316" s="450"/>
      <c r="Q316" s="28">
        <f t="shared" si="37"/>
        <v>3242.9524999999999</v>
      </c>
      <c r="R316" s="326"/>
    </row>
    <row r="317" spans="1:21" ht="26.25" customHeight="1" x14ac:dyDescent="0.25">
      <c r="A317" s="32"/>
      <c r="C317" s="327" t="s">
        <v>225</v>
      </c>
      <c r="D317" s="323"/>
      <c r="E317" s="318" t="s">
        <v>219</v>
      </c>
      <c r="F317" s="124">
        <v>113</v>
      </c>
      <c r="G317" s="325">
        <v>15</v>
      </c>
      <c r="H317" s="28">
        <v>2957.13</v>
      </c>
      <c r="I317" s="28">
        <f t="shared" si="35"/>
        <v>5914.26</v>
      </c>
      <c r="J317" s="28">
        <f>K317*24*2</f>
        <v>7097.112000000001</v>
      </c>
      <c r="K317" s="76">
        <f t="shared" si="36"/>
        <v>147.85650000000001</v>
      </c>
      <c r="L317" s="76"/>
      <c r="M317" s="328">
        <v>41.24</v>
      </c>
      <c r="N317" s="449">
        <v>0</v>
      </c>
      <c r="O317" s="450">
        <v>0</v>
      </c>
      <c r="P317" s="450"/>
      <c r="Q317" s="28">
        <f t="shared" si="37"/>
        <v>3063.7465000000002</v>
      </c>
      <c r="R317" s="326"/>
      <c r="S317" s="390"/>
    </row>
    <row r="318" spans="1:21" ht="26.25" customHeight="1" x14ac:dyDescent="0.25">
      <c r="A318" s="32" t="s">
        <v>226</v>
      </c>
      <c r="C318" s="327" t="s">
        <v>227</v>
      </c>
      <c r="D318" s="323"/>
      <c r="E318" s="318" t="s">
        <v>219</v>
      </c>
      <c r="F318" s="124">
        <v>113</v>
      </c>
      <c r="G318" s="325">
        <v>15</v>
      </c>
      <c r="H318" s="28">
        <v>2957.13</v>
      </c>
      <c r="I318" s="28">
        <f t="shared" si="35"/>
        <v>5914.26</v>
      </c>
      <c r="J318" s="28">
        <f>K318*24*2</f>
        <v>7097.112000000001</v>
      </c>
      <c r="K318" s="76">
        <f t="shared" si="36"/>
        <v>147.85650000000001</v>
      </c>
      <c r="L318" s="76"/>
      <c r="M318" s="328">
        <v>41.24</v>
      </c>
      <c r="N318" s="449">
        <v>0</v>
      </c>
      <c r="O318" s="450">
        <v>0</v>
      </c>
      <c r="P318" s="450"/>
      <c r="Q318" s="28">
        <f t="shared" si="37"/>
        <v>3063.7465000000002</v>
      </c>
      <c r="R318" s="326"/>
      <c r="S318" s="390"/>
    </row>
    <row r="319" spans="1:21" ht="26.25" customHeight="1" x14ac:dyDescent="0.25">
      <c r="A319" s="32" t="s">
        <v>228</v>
      </c>
      <c r="C319" s="451" t="s">
        <v>229</v>
      </c>
      <c r="D319" s="323"/>
      <c r="E319" s="318" t="s">
        <v>230</v>
      </c>
      <c r="F319" s="124">
        <v>113</v>
      </c>
      <c r="G319" s="325">
        <v>15</v>
      </c>
      <c r="H319" s="28">
        <v>3169.08</v>
      </c>
      <c r="I319" s="28">
        <f t="shared" si="35"/>
        <v>6338.16</v>
      </c>
      <c r="J319" s="28">
        <f>K319*24*2</f>
        <v>7605.7920000000004</v>
      </c>
      <c r="K319" s="76">
        <f t="shared" si="36"/>
        <v>158.45400000000001</v>
      </c>
      <c r="L319" s="76"/>
      <c r="M319" s="450">
        <v>84.55</v>
      </c>
      <c r="N319" s="449">
        <v>0</v>
      </c>
      <c r="O319" s="450">
        <v>0</v>
      </c>
      <c r="P319" s="450"/>
      <c r="Q319" s="28">
        <f t="shared" si="37"/>
        <v>3242.9839999999999</v>
      </c>
      <c r="R319" s="326"/>
      <c r="S319" s="390"/>
    </row>
    <row r="320" spans="1:21" ht="20.25" customHeight="1" thickBot="1" x14ac:dyDescent="0.3">
      <c r="C320" s="431"/>
      <c r="D320" s="452"/>
      <c r="E320" s="407"/>
      <c r="G320" s="403" t="s">
        <v>31</v>
      </c>
      <c r="H320" s="234">
        <f t="shared" ref="H320:Q320" si="38">SUM(H314:H319)</f>
        <v>18324.355500000005</v>
      </c>
      <c r="I320" s="234">
        <f t="shared" si="38"/>
        <v>36648.71100000001</v>
      </c>
      <c r="J320" s="234">
        <f t="shared" si="38"/>
        <v>50886.318600000006</v>
      </c>
      <c r="K320" s="234">
        <f t="shared" si="38"/>
        <v>916.21777500000007</v>
      </c>
      <c r="L320" s="234">
        <f t="shared" si="38"/>
        <v>0</v>
      </c>
      <c r="M320" s="234">
        <f t="shared" si="38"/>
        <v>371.47</v>
      </c>
      <c r="N320" s="234">
        <f t="shared" si="38"/>
        <v>0</v>
      </c>
      <c r="O320" s="234">
        <f t="shared" si="38"/>
        <v>0</v>
      </c>
      <c r="P320" s="234">
        <f t="shared" si="38"/>
        <v>0</v>
      </c>
      <c r="Q320" s="234">
        <f t="shared" si="38"/>
        <v>18869.103275000001</v>
      </c>
      <c r="R320" s="432"/>
      <c r="S320" s="390"/>
    </row>
    <row r="321" spans="1:21" ht="20.25" customHeight="1" x14ac:dyDescent="0.25">
      <c r="C321" s="431"/>
      <c r="D321" s="452"/>
      <c r="E321" s="407"/>
      <c r="F321" s="116"/>
      <c r="G321" s="398"/>
      <c r="H321" s="224"/>
      <c r="I321" s="224"/>
      <c r="J321" s="224"/>
      <c r="K321" s="435"/>
      <c r="L321" s="435"/>
      <c r="M321" s="224"/>
      <c r="N321" s="225"/>
      <c r="O321" s="224"/>
      <c r="P321" s="224"/>
      <c r="Q321" s="389"/>
      <c r="R321" s="432"/>
      <c r="S321" s="390"/>
    </row>
    <row r="322" spans="1:21" ht="20.25" customHeight="1" x14ac:dyDescent="0.25">
      <c r="C322" s="397" t="s">
        <v>231</v>
      </c>
      <c r="D322" s="397"/>
      <c r="E322" s="397"/>
      <c r="F322" s="397"/>
      <c r="G322" s="397"/>
      <c r="H322" s="397"/>
      <c r="I322" s="397"/>
      <c r="J322" s="397"/>
      <c r="K322" s="397"/>
      <c r="L322" s="397"/>
      <c r="M322" s="397"/>
      <c r="N322" s="397"/>
      <c r="O322" s="397"/>
      <c r="P322" s="397"/>
      <c r="Q322" s="397"/>
      <c r="R322" s="397"/>
      <c r="S322" s="390"/>
    </row>
    <row r="323" spans="1:21" ht="20.25" customHeight="1" x14ac:dyDescent="0.25">
      <c r="C323" s="12" t="str">
        <f>C312</f>
        <v>PERIODO DEL 16 AL 30 DE ABRIL 2021</v>
      </c>
      <c r="D323" s="13"/>
      <c r="E323" s="6"/>
      <c r="F323" s="398"/>
      <c r="G323" s="399"/>
      <c r="H323" s="224"/>
      <c r="I323" s="224"/>
      <c r="J323" s="224"/>
      <c r="K323" s="225"/>
      <c r="L323" s="225"/>
      <c r="M323" s="224"/>
      <c r="N323" s="225"/>
      <c r="O323" s="224"/>
      <c r="P323" s="224"/>
      <c r="Q323" s="224"/>
      <c r="R323" s="399"/>
      <c r="S323" s="390"/>
    </row>
    <row r="324" spans="1:21" ht="22.5" x14ac:dyDescent="0.25">
      <c r="C324" s="15" t="s">
        <v>7</v>
      </c>
      <c r="D324" s="15" t="s">
        <v>8</v>
      </c>
      <c r="E324" s="16" t="s">
        <v>9</v>
      </c>
      <c r="F324" s="15" t="s">
        <v>10</v>
      </c>
      <c r="G324" s="15" t="s">
        <v>11</v>
      </c>
      <c r="H324" s="15" t="s">
        <v>12</v>
      </c>
      <c r="I324" s="15"/>
      <c r="J324" s="15"/>
      <c r="K324" s="17" t="s">
        <v>13</v>
      </c>
      <c r="L324" s="18" t="s">
        <v>14</v>
      </c>
      <c r="M324" s="15" t="s">
        <v>15</v>
      </c>
      <c r="N324" s="19" t="s">
        <v>16</v>
      </c>
      <c r="O324" s="20" t="s">
        <v>17</v>
      </c>
      <c r="P324" s="20" t="s">
        <v>18</v>
      </c>
      <c r="Q324" s="21" t="s">
        <v>19</v>
      </c>
      <c r="R324" s="15" t="s">
        <v>20</v>
      </c>
    </row>
    <row r="325" spans="1:21" ht="26.25" customHeight="1" x14ac:dyDescent="0.25">
      <c r="A325" s="32" t="s">
        <v>232</v>
      </c>
      <c r="C325" s="453" t="s">
        <v>233</v>
      </c>
      <c r="D325" s="454"/>
      <c r="E325" s="401" t="s">
        <v>234</v>
      </c>
      <c r="F325" s="124">
        <v>113</v>
      </c>
      <c r="G325" s="197">
        <v>15</v>
      </c>
      <c r="H325" s="28">
        <v>2261.37</v>
      </c>
      <c r="I325" s="28"/>
      <c r="J325" s="28"/>
      <c r="K325" s="76">
        <f>H325*0.05</f>
        <v>113.0685</v>
      </c>
      <c r="L325" s="76"/>
      <c r="M325" s="80">
        <v>0</v>
      </c>
      <c r="N325" s="81">
        <v>44.22</v>
      </c>
      <c r="O325" s="80">
        <v>0</v>
      </c>
      <c r="P325" s="80"/>
      <c r="Q325" s="28">
        <f>H325+K325-M325+N325-O325-P325</f>
        <v>2418.6584999999995</v>
      </c>
      <c r="R325" s="400"/>
    </row>
    <row r="326" spans="1:21" ht="26.25" customHeight="1" x14ac:dyDescent="0.25">
      <c r="A326" s="32" t="s">
        <v>235</v>
      </c>
      <c r="C326" s="35" t="s">
        <v>236</v>
      </c>
      <c r="D326" s="98"/>
      <c r="E326" s="401" t="s">
        <v>237</v>
      </c>
      <c r="F326" s="124">
        <v>113</v>
      </c>
      <c r="G326" s="197">
        <v>15</v>
      </c>
      <c r="H326" s="28">
        <v>1029.99</v>
      </c>
      <c r="I326" s="28">
        <f>H326*2</f>
        <v>2059.98</v>
      </c>
      <c r="J326" s="28">
        <f>K326*24*2</f>
        <v>2471.9760000000001</v>
      </c>
      <c r="K326" s="76">
        <f>H326*0.05</f>
        <v>51.499500000000005</v>
      </c>
      <c r="L326" s="76"/>
      <c r="M326" s="328">
        <v>0</v>
      </c>
      <c r="N326" s="329">
        <v>148.97999999999999</v>
      </c>
      <c r="O326" s="328">
        <v>0</v>
      </c>
      <c r="P326" s="328"/>
      <c r="Q326" s="28">
        <f>H326+K326-M326+N326-O326-P326</f>
        <v>1230.4694999999999</v>
      </c>
      <c r="R326" s="405"/>
    </row>
    <row r="327" spans="1:21" x14ac:dyDescent="0.25">
      <c r="C327" s="32"/>
      <c r="D327" s="32"/>
      <c r="E327" s="455"/>
      <c r="F327" s="32"/>
      <c r="G327" s="32"/>
      <c r="H327" s="32"/>
      <c r="I327" s="32"/>
      <c r="J327" s="32"/>
      <c r="K327" s="456"/>
      <c r="L327" s="456"/>
      <c r="M327" s="32"/>
      <c r="N327" s="456"/>
      <c r="O327" s="32"/>
      <c r="P327" s="32"/>
      <c r="Q327" s="32"/>
      <c r="R327" s="32"/>
      <c r="S327" s="390"/>
    </row>
    <row r="328" spans="1:21" ht="15.75" thickBot="1" x14ac:dyDescent="0.3">
      <c r="C328" s="406"/>
      <c r="D328" s="399"/>
      <c r="E328" s="407"/>
      <c r="F328" s="408"/>
      <c r="G328" s="403" t="s">
        <v>31</v>
      </c>
      <c r="H328" s="234">
        <f>SUM(H325:H327)</f>
        <v>3291.3599999999997</v>
      </c>
      <c r="I328" s="234">
        <f t="shared" ref="I328:Q328" si="39">SUM(I325:I327)</f>
        <v>2059.98</v>
      </c>
      <c r="J328" s="234">
        <f t="shared" si="39"/>
        <v>2471.9760000000001</v>
      </c>
      <c r="K328" s="457">
        <f>SUM(K325:K327)</f>
        <v>164.56800000000001</v>
      </c>
      <c r="L328" s="457">
        <f>SUM(L325:L327)</f>
        <v>0</v>
      </c>
      <c r="M328" s="234">
        <f t="shared" si="39"/>
        <v>0</v>
      </c>
      <c r="N328" s="457">
        <f>SUM(N325:N327)</f>
        <v>193.2</v>
      </c>
      <c r="O328" s="457">
        <f t="shared" ref="O328" si="40">SUM(O325:O327)</f>
        <v>0</v>
      </c>
      <c r="P328" s="457">
        <f>SUM(P325:P327)</f>
        <v>0</v>
      </c>
      <c r="Q328" s="234">
        <f t="shared" si="39"/>
        <v>3649.1279999999997</v>
      </c>
      <c r="R328" s="399"/>
      <c r="S328" s="390"/>
    </row>
    <row r="329" spans="1:21" x14ac:dyDescent="0.25">
      <c r="C329" s="90"/>
      <c r="F329" s="40"/>
      <c r="S329" s="390"/>
    </row>
    <row r="330" spans="1:21" s="55" customFormat="1" x14ac:dyDescent="0.25">
      <c r="B330"/>
      <c r="C330" s="90"/>
      <c r="D330"/>
      <c r="E330" s="458"/>
      <c r="F330" s="459"/>
      <c r="G330"/>
      <c r="H330" s="31"/>
      <c r="I330" s="31"/>
      <c r="J330" s="31"/>
      <c r="K330" s="460"/>
      <c r="L330" s="460"/>
      <c r="M330" s="31"/>
      <c r="N330" s="460"/>
      <c r="O330" s="31"/>
      <c r="P330" s="31"/>
      <c r="Q330" s="31"/>
      <c r="R330"/>
      <c r="S330" s="2"/>
      <c r="T330"/>
      <c r="U330"/>
    </row>
    <row r="331" spans="1:21" s="55" customFormat="1" x14ac:dyDescent="0.25">
      <c r="B331"/>
      <c r="C331" s="90"/>
      <c r="D331" s="461"/>
      <c r="E331" s="91"/>
      <c r="F331" s="40"/>
      <c r="G331" s="31"/>
      <c r="H331"/>
      <c r="I331"/>
      <c r="J331"/>
      <c r="K331" s="51"/>
      <c r="L331" s="51"/>
      <c r="M331"/>
      <c r="N331" s="51"/>
      <c r="O331"/>
      <c r="P331"/>
      <c r="Q331"/>
      <c r="R331"/>
      <c r="S331" s="2"/>
      <c r="T331"/>
      <c r="U331"/>
    </row>
    <row r="332" spans="1:21" s="55" customFormat="1" x14ac:dyDescent="0.25">
      <c r="B332"/>
      <c r="C332" s="90"/>
      <c r="D332"/>
      <c r="E332" s="91"/>
      <c r="F332" s="40"/>
      <c r="G332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ht="15.75" thickBot="1" x14ac:dyDescent="0.3">
      <c r="B333"/>
      <c r="C333" s="46"/>
      <c r="D333" s="47"/>
      <c r="E333" s="48"/>
      <c r="F333" s="49"/>
      <c r="G333"/>
      <c r="H333"/>
      <c r="I333" s="47"/>
      <c r="J333" s="47"/>
      <c r="K333" s="50"/>
      <c r="L333" s="50"/>
      <c r="M333" s="47"/>
      <c r="N333" s="51"/>
      <c r="O333"/>
      <c r="P333"/>
      <c r="Q333"/>
      <c r="R333"/>
      <c r="S333" s="2"/>
      <c r="T333"/>
      <c r="U333"/>
    </row>
    <row r="334" spans="1:21" s="2" customFormat="1" x14ac:dyDescent="0.25">
      <c r="A334"/>
      <c r="B334"/>
      <c r="C334" s="52" t="s">
        <v>32</v>
      </c>
      <c r="D334" s="52"/>
      <c r="E334" s="52"/>
      <c r="F334" s="52"/>
      <c r="G334" s="52"/>
      <c r="I334" s="53"/>
      <c r="J334" s="53"/>
      <c r="K334" s="54" t="s">
        <v>33</v>
      </c>
      <c r="L334" s="54"/>
      <c r="M334" s="54"/>
      <c r="N334"/>
      <c r="O334"/>
      <c r="P334"/>
      <c r="Q334" s="54" t="s">
        <v>34</v>
      </c>
      <c r="R334" s="54"/>
      <c r="T334"/>
      <c r="U334"/>
    </row>
    <row r="335" spans="1:21" s="55" customFormat="1" x14ac:dyDescent="0.25">
      <c r="B335"/>
      <c r="C335" s="52" t="s">
        <v>35</v>
      </c>
      <c r="D335" s="52"/>
      <c r="E335" s="52"/>
      <c r="F335" s="52"/>
      <c r="G335" s="52"/>
      <c r="H335" s="52" t="s">
        <v>36</v>
      </c>
      <c r="I335" s="52"/>
      <c r="J335" s="52"/>
      <c r="K335" s="52"/>
      <c r="L335" s="52"/>
      <c r="M335" s="52"/>
      <c r="N335" s="52"/>
      <c r="O335"/>
      <c r="P335"/>
      <c r="Q335" s="52" t="s">
        <v>37</v>
      </c>
      <c r="R335" s="52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ht="29.25" x14ac:dyDescent="0.5">
      <c r="C341" s="1" t="s"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21" ht="23.25" x14ac:dyDescent="0.35">
      <c r="C342" s="3" t="s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1" ht="23.25" x14ac:dyDescent="0.35">
      <c r="C343" s="446"/>
      <c r="D343" s="446"/>
      <c r="E343" s="447"/>
      <c r="F343" s="446"/>
      <c r="G343" s="446"/>
      <c r="H343" s="446"/>
      <c r="I343" s="446"/>
      <c r="J343" s="446"/>
      <c r="K343" s="446"/>
      <c r="L343" s="446"/>
      <c r="M343" s="446"/>
      <c r="N343" s="446"/>
      <c r="O343" s="446"/>
      <c r="P343" s="446"/>
      <c r="Q343" s="446"/>
      <c r="R343" s="446"/>
    </row>
    <row r="344" spans="1:21" ht="15.75" x14ac:dyDescent="0.25">
      <c r="C344" s="397" t="s">
        <v>238</v>
      </c>
      <c r="D344" s="397"/>
      <c r="E344" s="397"/>
      <c r="F344" s="397"/>
      <c r="G344" s="397"/>
      <c r="H344" s="397"/>
      <c r="I344" s="397"/>
      <c r="J344" s="397"/>
      <c r="K344" s="397"/>
      <c r="L344" s="397"/>
      <c r="M344" s="397"/>
      <c r="N344" s="397"/>
      <c r="O344" s="397"/>
      <c r="P344" s="397"/>
      <c r="Q344" s="397"/>
      <c r="R344" s="397"/>
    </row>
    <row r="345" spans="1:21" x14ac:dyDescent="0.25">
      <c r="C345" s="12" t="str">
        <f>C323</f>
        <v>PERIODO DEL 16 AL 30 DE ABRIL 2021</v>
      </c>
      <c r="D345" s="13"/>
      <c r="E345" s="6"/>
      <c r="F345" s="398"/>
      <c r="G345" s="399"/>
      <c r="H345" s="224"/>
      <c r="I345" s="224"/>
      <c r="J345" s="224"/>
      <c r="K345" s="225"/>
      <c r="L345" s="225"/>
      <c r="M345" s="224"/>
      <c r="N345" s="225"/>
      <c r="O345" s="224"/>
      <c r="P345" s="224"/>
      <c r="Q345" s="224"/>
      <c r="R345" s="399"/>
    </row>
    <row r="346" spans="1:21" ht="22.5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7" t="s">
        <v>13</v>
      </c>
      <c r="L346" s="18" t="s">
        <v>14</v>
      </c>
      <c r="M346" s="15" t="s">
        <v>15</v>
      </c>
      <c r="N346" s="19" t="s">
        <v>16</v>
      </c>
      <c r="O346" s="20" t="s">
        <v>17</v>
      </c>
      <c r="P346" s="20" t="s">
        <v>18</v>
      </c>
      <c r="Q346" s="21" t="s">
        <v>19</v>
      </c>
      <c r="R346" s="15" t="s">
        <v>20</v>
      </c>
    </row>
    <row r="347" spans="1:21" ht="26.25" customHeight="1" x14ac:dyDescent="0.25">
      <c r="A347" s="32" t="s">
        <v>217</v>
      </c>
      <c r="C347" s="175" t="s">
        <v>239</v>
      </c>
      <c r="D347" s="176" t="s">
        <v>240</v>
      </c>
      <c r="E347" s="401" t="s">
        <v>241</v>
      </c>
      <c r="F347" s="124">
        <v>113</v>
      </c>
      <c r="G347" s="325">
        <v>15</v>
      </c>
      <c r="H347" s="28">
        <v>2904</v>
      </c>
      <c r="I347" s="28">
        <f>H347*2</f>
        <v>5808</v>
      </c>
      <c r="J347" s="28">
        <f>K347*24*5</f>
        <v>17424</v>
      </c>
      <c r="K347" s="76">
        <f>H347*0.05</f>
        <v>145.20000000000002</v>
      </c>
      <c r="L347" s="76"/>
      <c r="M347" s="328">
        <v>35.46</v>
      </c>
      <c r="N347" s="329">
        <v>0</v>
      </c>
      <c r="O347" s="321">
        <v>0</v>
      </c>
      <c r="P347" s="321"/>
      <c r="Q347" s="28">
        <f>H347+K347-M347+N347-O347-P347+L347</f>
        <v>3013.74</v>
      </c>
      <c r="R347" s="326"/>
      <c r="T347" s="36" t="s">
        <v>220</v>
      </c>
    </row>
    <row r="348" spans="1:21" ht="20.25" customHeight="1" thickBot="1" x14ac:dyDescent="0.3">
      <c r="D348" s="452"/>
      <c r="E348" s="407"/>
      <c r="G348" s="403" t="s">
        <v>31</v>
      </c>
      <c r="H348" s="234">
        <f t="shared" ref="H348:Q348" si="41">SUM(H347:H347)</f>
        <v>2904</v>
      </c>
      <c r="I348" s="234">
        <f t="shared" si="41"/>
        <v>5808</v>
      </c>
      <c r="J348" s="234">
        <f t="shared" si="41"/>
        <v>17424</v>
      </c>
      <c r="K348" s="234">
        <f t="shared" si="41"/>
        <v>145.20000000000002</v>
      </c>
      <c r="L348" s="234">
        <f>SUM(L347:L347)</f>
        <v>0</v>
      </c>
      <c r="M348" s="234">
        <f t="shared" si="41"/>
        <v>35.46</v>
      </c>
      <c r="N348" s="234">
        <f t="shared" si="41"/>
        <v>0</v>
      </c>
      <c r="O348" s="234">
        <f t="shared" si="41"/>
        <v>0</v>
      </c>
      <c r="P348" s="234">
        <f t="shared" si="41"/>
        <v>0</v>
      </c>
      <c r="Q348" s="234">
        <f t="shared" si="41"/>
        <v>3013.74</v>
      </c>
      <c r="R348" s="432"/>
      <c r="S348" s="390"/>
    </row>
    <row r="349" spans="1:21" ht="20.25" customHeight="1" x14ac:dyDescent="0.25">
      <c r="C349" s="431"/>
      <c r="D349" s="452"/>
      <c r="E349" s="407"/>
      <c r="F349" s="116"/>
      <c r="G349" s="398"/>
      <c r="H349" s="224"/>
      <c r="I349" s="224"/>
      <c r="J349" s="224"/>
      <c r="K349" s="435"/>
      <c r="L349" s="435"/>
      <c r="M349" s="224"/>
      <c r="N349" s="225"/>
      <c r="O349" s="224"/>
      <c r="P349" s="224"/>
      <c r="Q349" s="389"/>
      <c r="R349" s="432"/>
      <c r="S349" s="390"/>
    </row>
    <row r="350" spans="1:21" ht="20.25" customHeight="1" x14ac:dyDescent="0.25">
      <c r="C350" s="431"/>
      <c r="D350" s="452"/>
      <c r="E350" s="407"/>
      <c r="F350" s="116"/>
      <c r="G350" s="398"/>
      <c r="H350" s="224"/>
      <c r="I350" s="224"/>
      <c r="J350" s="224"/>
      <c r="K350" s="435"/>
      <c r="L350" s="435"/>
      <c r="M350" s="224"/>
      <c r="N350" s="225"/>
      <c r="O350" s="224"/>
      <c r="P350" s="224"/>
      <c r="Q350" s="389"/>
      <c r="R350" s="432"/>
      <c r="S350" s="390"/>
    </row>
    <row r="351" spans="1:21" ht="15.75" x14ac:dyDescent="0.25">
      <c r="C351" s="397" t="s">
        <v>242</v>
      </c>
      <c r="D351" s="397"/>
      <c r="E351" s="397"/>
      <c r="F351" s="397"/>
      <c r="G351" s="397"/>
      <c r="H351" s="397"/>
      <c r="I351" s="397"/>
      <c r="J351" s="397"/>
      <c r="K351" s="397"/>
      <c r="L351" s="397"/>
      <c r="M351" s="397"/>
      <c r="N351" s="397"/>
      <c r="O351" s="397"/>
      <c r="P351" s="397"/>
      <c r="Q351" s="397"/>
      <c r="R351" s="397"/>
    </row>
    <row r="352" spans="1:21" x14ac:dyDescent="0.25">
      <c r="C352" s="12" t="str">
        <f>C323</f>
        <v>PERIODO DEL 16 AL 30 DE ABRIL 2021</v>
      </c>
      <c r="D352" s="13"/>
      <c r="E352" s="6"/>
      <c r="F352" s="398"/>
      <c r="G352" s="399"/>
      <c r="H352" s="224"/>
      <c r="I352" s="224"/>
      <c r="J352" s="224"/>
      <c r="K352" s="225"/>
      <c r="L352" s="225"/>
      <c r="M352" s="224"/>
      <c r="N352" s="225"/>
      <c r="O352" s="224"/>
      <c r="P352" s="224"/>
      <c r="Q352" s="224"/>
      <c r="R352" s="399"/>
    </row>
    <row r="353" spans="1:21" ht="22.5" x14ac:dyDescent="0.25">
      <c r="C353" s="15" t="s">
        <v>7</v>
      </c>
      <c r="D353" s="15" t="s">
        <v>8</v>
      </c>
      <c r="E353" s="16" t="s">
        <v>9</v>
      </c>
      <c r="F353" s="15" t="s">
        <v>10</v>
      </c>
      <c r="G353" s="15" t="s">
        <v>11</v>
      </c>
      <c r="H353" s="15" t="s">
        <v>12</v>
      </c>
      <c r="I353" s="15"/>
      <c r="J353" s="15"/>
      <c r="K353" s="17" t="s">
        <v>13</v>
      </c>
      <c r="L353" s="18" t="s">
        <v>14</v>
      </c>
      <c r="M353" s="15" t="s">
        <v>15</v>
      </c>
      <c r="N353" s="19" t="s">
        <v>16</v>
      </c>
      <c r="O353" s="20" t="s">
        <v>17</v>
      </c>
      <c r="P353" s="20" t="s">
        <v>18</v>
      </c>
      <c r="Q353" s="21" t="s">
        <v>19</v>
      </c>
      <c r="R353" s="15" t="s">
        <v>20</v>
      </c>
    </row>
    <row r="354" spans="1:21" ht="18" x14ac:dyDescent="0.25">
      <c r="C354" s="175" t="s">
        <v>243</v>
      </c>
      <c r="D354" s="454"/>
      <c r="E354" s="401" t="s">
        <v>244</v>
      </c>
      <c r="F354" s="124">
        <v>113</v>
      </c>
      <c r="G354" s="197">
        <v>15</v>
      </c>
      <c r="H354" s="28">
        <v>4450.1000000000004</v>
      </c>
      <c r="I354" s="28">
        <f>H354*2</f>
        <v>8900.2000000000007</v>
      </c>
      <c r="J354" s="28">
        <f>K354*24</f>
        <v>5340.1200000000008</v>
      </c>
      <c r="K354" s="76">
        <f>H354*0.05</f>
        <v>222.50500000000002</v>
      </c>
      <c r="L354" s="76"/>
      <c r="M354" s="80">
        <v>349.02</v>
      </c>
      <c r="N354" s="81">
        <v>0</v>
      </c>
      <c r="O354" s="80">
        <v>0</v>
      </c>
      <c r="P354" s="80"/>
      <c r="Q354" s="28">
        <f>H354+K354-M354+N354-O354-P354+L354</f>
        <v>4323.5850000000009</v>
      </c>
      <c r="R354" s="400"/>
    </row>
    <row r="355" spans="1:21" ht="26.25" customHeight="1" x14ac:dyDescent="0.25">
      <c r="A355" s="32" t="s">
        <v>245</v>
      </c>
      <c r="C355" s="175" t="s">
        <v>246</v>
      </c>
      <c r="D355" s="454"/>
      <c r="E355" s="401" t="s">
        <v>247</v>
      </c>
      <c r="F355" s="124">
        <v>113</v>
      </c>
      <c r="G355" s="197">
        <v>15</v>
      </c>
      <c r="H355" s="28">
        <v>4120.91</v>
      </c>
      <c r="I355" s="28">
        <f>H355*2</f>
        <v>8241.82</v>
      </c>
      <c r="J355" s="28">
        <f>K355*24</f>
        <v>4945.0920000000006</v>
      </c>
      <c r="K355" s="76">
        <f>H355*0.05</f>
        <v>206.0455</v>
      </c>
      <c r="L355" s="76">
        <v>500</v>
      </c>
      <c r="M355" s="80">
        <v>313.20999999999998</v>
      </c>
      <c r="N355" s="81">
        <v>0</v>
      </c>
      <c r="O355" s="80">
        <v>0</v>
      </c>
      <c r="P355" s="80"/>
      <c r="Q355" s="28">
        <f>H355+K355-M355+N355-O355-P355+L355</f>
        <v>4513.7455</v>
      </c>
      <c r="R355" s="400"/>
    </row>
    <row r="356" spans="1:21" ht="26.25" customHeight="1" x14ac:dyDescent="0.25">
      <c r="A356" s="32" t="s">
        <v>217</v>
      </c>
      <c r="C356" s="327" t="s">
        <v>248</v>
      </c>
      <c r="D356" s="323"/>
      <c r="E356" s="401" t="s">
        <v>247</v>
      </c>
      <c r="F356" s="124">
        <v>113</v>
      </c>
      <c r="G356" s="325">
        <v>15</v>
      </c>
      <c r="H356" s="28">
        <v>3142.53</v>
      </c>
      <c r="I356" s="28">
        <f>H356*2</f>
        <v>6285.06</v>
      </c>
      <c r="J356" s="28">
        <f>K356*24</f>
        <v>3772.7160000000003</v>
      </c>
      <c r="K356" s="76">
        <f>H356*0.05+0.07</f>
        <v>157.19650000000001</v>
      </c>
      <c r="L356" s="76">
        <v>900</v>
      </c>
      <c r="M356" s="80">
        <v>81.66</v>
      </c>
      <c r="N356" s="81">
        <v>0</v>
      </c>
      <c r="O356" s="80">
        <v>0</v>
      </c>
      <c r="P356" s="80"/>
      <c r="Q356" s="28">
        <f>H356+K356-M356+N356-O356-P356+L356+0.05</f>
        <v>4118.116500000001</v>
      </c>
      <c r="R356" s="326"/>
      <c r="T356" s="36" t="s">
        <v>220</v>
      </c>
    </row>
    <row r="357" spans="1:21" ht="20.25" customHeight="1" thickBot="1" x14ac:dyDescent="0.3">
      <c r="C357" s="431"/>
      <c r="D357" s="452"/>
      <c r="E357" s="407"/>
      <c r="G357" s="403" t="s">
        <v>31</v>
      </c>
      <c r="H357" s="234">
        <f>SUM(H354:H356)</f>
        <v>11713.54</v>
      </c>
      <c r="I357" s="234">
        <f t="shared" ref="I357:Q357" si="42">SUM(I354:I356)</f>
        <v>23427.08</v>
      </c>
      <c r="J357" s="234">
        <f t="shared" si="42"/>
        <v>14057.928000000002</v>
      </c>
      <c r="K357" s="234">
        <f t="shared" si="42"/>
        <v>585.74700000000007</v>
      </c>
      <c r="L357" s="234">
        <f>SUM(L354:L356)</f>
        <v>1400</v>
      </c>
      <c r="M357" s="234">
        <f t="shared" si="42"/>
        <v>743.89</v>
      </c>
      <c r="N357" s="234">
        <f t="shared" si="42"/>
        <v>0</v>
      </c>
      <c r="O357" s="234">
        <f t="shared" si="42"/>
        <v>0</v>
      </c>
      <c r="P357" s="234">
        <f>SUM(P354:P356)</f>
        <v>0</v>
      </c>
      <c r="Q357" s="234">
        <f t="shared" si="42"/>
        <v>12955.447</v>
      </c>
      <c r="R357" s="432"/>
      <c r="S357" s="390"/>
    </row>
    <row r="358" spans="1:21" ht="20.25" customHeight="1" x14ac:dyDescent="0.25">
      <c r="C358" s="431"/>
      <c r="D358" s="452"/>
      <c r="E358" s="407"/>
      <c r="F358" s="116"/>
      <c r="G358" s="398"/>
      <c r="H358" s="224"/>
      <c r="I358" s="224"/>
      <c r="J358" s="224"/>
      <c r="K358" s="435"/>
      <c r="L358" s="435"/>
      <c r="M358" s="224"/>
      <c r="N358" s="225"/>
      <c r="O358" s="224"/>
      <c r="P358" s="224"/>
      <c r="Q358" s="389"/>
      <c r="R358" s="432"/>
      <c r="S358" s="390"/>
    </row>
    <row r="359" spans="1:21" ht="15.75" thickBot="1" x14ac:dyDescent="0.3">
      <c r="C359" s="90"/>
      <c r="F359" s="40"/>
      <c r="S359" s="390"/>
    </row>
    <row r="360" spans="1:21" ht="15.75" thickBot="1" x14ac:dyDescent="0.3">
      <c r="C360" s="90"/>
      <c r="E360" s="462" t="s">
        <v>249</v>
      </c>
      <c r="F360" s="463"/>
      <c r="G360" s="464">
        <v>76</v>
      </c>
      <c r="H360" s="53"/>
      <c r="I360" s="53"/>
      <c r="J360" s="53"/>
      <c r="K360" s="465"/>
      <c r="L360" s="465"/>
      <c r="M360" s="53"/>
      <c r="N360" s="465"/>
      <c r="O360" s="53"/>
      <c r="P360" s="53"/>
      <c r="Q360" s="466"/>
      <c r="R360" s="2"/>
      <c r="S360"/>
    </row>
    <row r="361" spans="1:21" s="55" customFormat="1" ht="15.75" thickBot="1" x14ac:dyDescent="0.3">
      <c r="B361"/>
      <c r="C361" s="90"/>
      <c r="D361"/>
      <c r="E361" s="467" t="s">
        <v>250</v>
      </c>
      <c r="F361" s="468"/>
      <c r="G361" s="468"/>
      <c r="H361" s="469">
        <f t="shared" ref="H361:Q361" si="43">+H348+H328+H320+H296+H285+H270+H262+H249+H242+H234+H201+H173+H146+H139+H133+H110+H103+H81+H71+H55+H49+H41+H34+H16+H357</f>
        <v>222872.01949999999</v>
      </c>
      <c r="I361" s="469">
        <f t="shared" si="43"/>
        <v>241307.141</v>
      </c>
      <c r="J361" s="469">
        <f t="shared" si="43"/>
        <v>228775.16340000002</v>
      </c>
      <c r="K361" s="469">
        <f t="shared" si="43"/>
        <v>11143.670975000001</v>
      </c>
      <c r="L361" s="469">
        <f t="shared" si="43"/>
        <v>3525</v>
      </c>
      <c r="M361" s="469">
        <f t="shared" si="43"/>
        <v>9389.0499999999993</v>
      </c>
      <c r="N361" s="469">
        <f t="shared" si="43"/>
        <v>2012.1720000000005</v>
      </c>
      <c r="O361" s="469">
        <f t="shared" si="43"/>
        <v>0</v>
      </c>
      <c r="P361" s="469">
        <f t="shared" si="43"/>
        <v>0</v>
      </c>
      <c r="Q361" s="469">
        <f t="shared" si="43"/>
        <v>230163.86247499997</v>
      </c>
      <c r="R361" s="2"/>
      <c r="S361"/>
      <c r="T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ht="15.75" thickBot="1" x14ac:dyDescent="0.3">
      <c r="B365"/>
      <c r="C365" s="46"/>
      <c r="D365" s="162"/>
      <c r="E365" s="163"/>
      <c r="F365" s="470"/>
      <c r="G365"/>
      <c r="H365"/>
      <c r="I365" s="47"/>
      <c r="J365" s="47"/>
      <c r="K365" s="50"/>
      <c r="L365" s="50"/>
      <c r="M365" s="47"/>
      <c r="N365" s="51"/>
      <c r="O365"/>
      <c r="P365"/>
      <c r="Q365"/>
      <c r="R365"/>
      <c r="S365" s="2"/>
      <c r="T365"/>
      <c r="U365"/>
    </row>
    <row r="366" spans="1:21" s="2" customFormat="1" x14ac:dyDescent="0.25">
      <c r="A366"/>
      <c r="B366"/>
      <c r="C366" s="52" t="s">
        <v>32</v>
      </c>
      <c r="D366" s="52"/>
      <c r="E366" s="52"/>
      <c r="F366" s="52"/>
      <c r="G366" s="52"/>
      <c r="I366" s="53"/>
      <c r="J366" s="53"/>
      <c r="K366" s="54" t="s">
        <v>33</v>
      </c>
      <c r="L366" s="54"/>
      <c r="M366" s="54"/>
      <c r="N366"/>
      <c r="O366"/>
      <c r="P366"/>
      <c r="Q366" s="54" t="s">
        <v>34</v>
      </c>
      <c r="R366" s="54"/>
      <c r="T366"/>
      <c r="U366"/>
    </row>
    <row r="367" spans="1:21" s="55" customFormat="1" x14ac:dyDescent="0.25">
      <c r="B367"/>
      <c r="C367" s="52" t="s">
        <v>35</v>
      </c>
      <c r="D367" s="52"/>
      <c r="E367" s="52"/>
      <c r="F367" s="52"/>
      <c r="G367" s="52"/>
      <c r="H367" s="52" t="s">
        <v>36</v>
      </c>
      <c r="I367" s="52"/>
      <c r="J367" s="52"/>
      <c r="K367" s="52"/>
      <c r="L367" s="52"/>
      <c r="M367" s="52"/>
      <c r="N367" s="52"/>
      <c r="O367"/>
      <c r="P367"/>
      <c r="Q367" s="52" t="s">
        <v>37</v>
      </c>
      <c r="R367" s="52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40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40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40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1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40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72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385"/>
      <c r="R374"/>
      <c r="S374" s="2"/>
      <c r="T374"/>
      <c r="U374"/>
    </row>
    <row r="375" spans="2:21" s="2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6" spans="2:21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9" spans="2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31"/>
      <c r="R379"/>
      <c r="T379"/>
      <c r="U379"/>
    </row>
  </sheetData>
  <mergeCells count="136">
    <mergeCell ref="C367:G367"/>
    <mergeCell ref="H367:N367"/>
    <mergeCell ref="Q367:R367"/>
    <mergeCell ref="C351:R351"/>
    <mergeCell ref="E360:F360"/>
    <mergeCell ref="E361:G361"/>
    <mergeCell ref="C366:G366"/>
    <mergeCell ref="K366:M366"/>
    <mergeCell ref="Q366:R366"/>
    <mergeCell ref="C335:G335"/>
    <mergeCell ref="H335:N335"/>
    <mergeCell ref="Q335:R335"/>
    <mergeCell ref="C341:R341"/>
    <mergeCell ref="C342:R342"/>
    <mergeCell ref="C344:R344"/>
    <mergeCell ref="C308:R308"/>
    <mergeCell ref="C309:R309"/>
    <mergeCell ref="C311:R311"/>
    <mergeCell ref="C322:R322"/>
    <mergeCell ref="C334:G334"/>
    <mergeCell ref="K334:M334"/>
    <mergeCell ref="Q334:R334"/>
    <mergeCell ref="C292:R292"/>
    <mergeCell ref="R298:R299"/>
    <mergeCell ref="C306:G306"/>
    <mergeCell ref="K306:M306"/>
    <mergeCell ref="Q306:R306"/>
    <mergeCell ref="C307:G307"/>
    <mergeCell ref="H307:N307"/>
    <mergeCell ref="Q307:R307"/>
    <mergeCell ref="C275:G275"/>
    <mergeCell ref="H275:N275"/>
    <mergeCell ref="Q275:R275"/>
    <mergeCell ref="C277:R277"/>
    <mergeCell ref="C278:R278"/>
    <mergeCell ref="C280:R280"/>
    <mergeCell ref="C258:R258"/>
    <mergeCell ref="C265:Q265"/>
    <mergeCell ref="R266:R267"/>
    <mergeCell ref="C274:G274"/>
    <mergeCell ref="K274:M274"/>
    <mergeCell ref="Q274:R274"/>
    <mergeCell ref="C253:G253"/>
    <mergeCell ref="H253:N253"/>
    <mergeCell ref="Q253:R253"/>
    <mergeCell ref="C254:R254"/>
    <mergeCell ref="C255:R255"/>
    <mergeCell ref="E256:Q256"/>
    <mergeCell ref="R228:R229"/>
    <mergeCell ref="C237:R237"/>
    <mergeCell ref="C244:R244"/>
    <mergeCell ref="C252:G252"/>
    <mergeCell ref="K252:M252"/>
    <mergeCell ref="Q252:R252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3" max="16383" man="1"/>
    <brk id="276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ABRIL</vt:lpstr>
      <vt:lpstr>'2 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2021-09-01T15:05:25Z</dcterms:created>
  <dcterms:modified xsi:type="dcterms:W3CDTF">2021-09-01T15:05:45Z</dcterms:modified>
</cp:coreProperties>
</file>