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SEP21\NOMINA\"/>
    </mc:Choice>
  </mc:AlternateContent>
  <xr:revisionPtr revIDLastSave="0" documentId="8_{D57593A3-D61A-4C5E-8B64-2794E1046447}" xr6:coauthVersionLast="47" xr6:coauthVersionMax="47" xr10:uidLastSave="{00000000-0000-0000-0000-000000000000}"/>
  <bookViews>
    <workbookView xWindow="-120" yWindow="-120" windowWidth="20730" windowHeight="11160" xr2:uid="{ABD58167-0DCD-4F42-8560-8BD2DAC0178B}"/>
  </bookViews>
  <sheets>
    <sheet name="2 JUN" sheetId="1" r:id="rId1"/>
  </sheets>
  <externalReferences>
    <externalReference r:id="rId2"/>
  </externalReferences>
  <definedNames>
    <definedName name="_xlnm.Print_Area" localSheetId="0">'2 JUN'!$B$1:$R$368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5" i="1" l="1"/>
  <c r="O355" i="1"/>
  <c r="N355" i="1"/>
  <c r="M355" i="1"/>
  <c r="L355" i="1"/>
  <c r="H355" i="1"/>
  <c r="K354" i="1"/>
  <c r="Q354" i="1" s="1"/>
  <c r="I354" i="1"/>
  <c r="K353" i="1"/>
  <c r="Q353" i="1" s="1"/>
  <c r="I353" i="1"/>
  <c r="K352" i="1"/>
  <c r="K355" i="1" s="1"/>
  <c r="I352" i="1"/>
  <c r="I355" i="1" s="1"/>
  <c r="P346" i="1"/>
  <c r="P359" i="1" s="1"/>
  <c r="O346" i="1"/>
  <c r="N346" i="1"/>
  <c r="N359" i="1" s="1"/>
  <c r="M346" i="1"/>
  <c r="M359" i="1" s="1"/>
  <c r="L346" i="1"/>
  <c r="I346" i="1"/>
  <c r="H346" i="1"/>
  <c r="K345" i="1"/>
  <c r="Q345" i="1" s="1"/>
  <c r="Q346" i="1" s="1"/>
  <c r="I345" i="1"/>
  <c r="P325" i="1"/>
  <c r="O325" i="1"/>
  <c r="O359" i="1" s="1"/>
  <c r="N325" i="1"/>
  <c r="M325" i="1"/>
  <c r="L325" i="1"/>
  <c r="H325" i="1"/>
  <c r="Q323" i="1"/>
  <c r="K323" i="1"/>
  <c r="J323" i="1"/>
  <c r="J325" i="1" s="1"/>
  <c r="I323" i="1"/>
  <c r="I325" i="1" s="1"/>
  <c r="K322" i="1"/>
  <c r="K325" i="1" s="1"/>
  <c r="P317" i="1"/>
  <c r="O317" i="1"/>
  <c r="N317" i="1"/>
  <c r="M317" i="1"/>
  <c r="L317" i="1"/>
  <c r="H317" i="1"/>
  <c r="K316" i="1"/>
  <c r="Q316" i="1" s="1"/>
  <c r="I316" i="1"/>
  <c r="K315" i="1"/>
  <c r="J315" i="1" s="1"/>
  <c r="I315" i="1"/>
  <c r="K314" i="1"/>
  <c r="Q314" i="1" s="1"/>
  <c r="I314" i="1"/>
  <c r="K313" i="1"/>
  <c r="J313" i="1" s="1"/>
  <c r="I313" i="1"/>
  <c r="I317" i="1" s="1"/>
  <c r="K312" i="1"/>
  <c r="Q312" i="1" s="1"/>
  <c r="I312" i="1"/>
  <c r="P294" i="1"/>
  <c r="O294" i="1"/>
  <c r="N294" i="1"/>
  <c r="M294" i="1"/>
  <c r="L294" i="1"/>
  <c r="J294" i="1"/>
  <c r="I294" i="1"/>
  <c r="H294" i="1"/>
  <c r="Q293" i="1"/>
  <c r="Q294" i="1" s="1"/>
  <c r="K293" i="1"/>
  <c r="K294" i="1" s="1"/>
  <c r="P283" i="1"/>
  <c r="O283" i="1"/>
  <c r="N283" i="1"/>
  <c r="M283" i="1"/>
  <c r="L283" i="1"/>
  <c r="K282" i="1"/>
  <c r="Q282" i="1" s="1"/>
  <c r="H282" i="1"/>
  <c r="H283" i="1" s="1"/>
  <c r="Q281" i="1"/>
  <c r="Q283" i="1" s="1"/>
  <c r="K281" i="1"/>
  <c r="K283" i="1" s="1"/>
  <c r="J281" i="1"/>
  <c r="J283" i="1" s="1"/>
  <c r="I281" i="1"/>
  <c r="I283" i="1" s="1"/>
  <c r="P268" i="1"/>
  <c r="O268" i="1"/>
  <c r="N268" i="1"/>
  <c r="M268" i="1"/>
  <c r="L268" i="1"/>
  <c r="J268" i="1"/>
  <c r="I268" i="1"/>
  <c r="H268" i="1"/>
  <c r="K267" i="1"/>
  <c r="Q267" i="1" s="1"/>
  <c r="Q268" i="1" s="1"/>
  <c r="H267" i="1"/>
  <c r="P260" i="1"/>
  <c r="O260" i="1"/>
  <c r="N260" i="1"/>
  <c r="M260" i="1"/>
  <c r="L260" i="1"/>
  <c r="J260" i="1"/>
  <c r="I260" i="1"/>
  <c r="H260" i="1"/>
  <c r="K259" i="1"/>
  <c r="K260" i="1" s="1"/>
  <c r="Q247" i="1"/>
  <c r="P247" i="1"/>
  <c r="O247" i="1"/>
  <c r="N247" i="1"/>
  <c r="M247" i="1"/>
  <c r="L247" i="1"/>
  <c r="J247" i="1"/>
  <c r="I247" i="1"/>
  <c r="Q245" i="1"/>
  <c r="K245" i="1"/>
  <c r="K247" i="1" s="1"/>
  <c r="H245" i="1"/>
  <c r="H247" i="1" s="1"/>
  <c r="P240" i="1"/>
  <c r="O240" i="1"/>
  <c r="N240" i="1"/>
  <c r="M240" i="1"/>
  <c r="L240" i="1"/>
  <c r="J240" i="1"/>
  <c r="I240" i="1"/>
  <c r="H240" i="1"/>
  <c r="Q239" i="1"/>
  <c r="K239" i="1"/>
  <c r="Q238" i="1"/>
  <c r="Q240" i="1" s="1"/>
  <c r="K238" i="1"/>
  <c r="K240" i="1" s="1"/>
  <c r="H238" i="1"/>
  <c r="P232" i="1"/>
  <c r="O232" i="1"/>
  <c r="N232" i="1"/>
  <c r="M232" i="1"/>
  <c r="L232" i="1"/>
  <c r="Q231" i="1"/>
  <c r="K231" i="1"/>
  <c r="J231" i="1"/>
  <c r="I231" i="1"/>
  <c r="H230" i="1"/>
  <c r="H232" i="1" s="1"/>
  <c r="K229" i="1"/>
  <c r="Q229" i="1" s="1"/>
  <c r="I229" i="1"/>
  <c r="P199" i="1"/>
  <c r="O199" i="1"/>
  <c r="N199" i="1"/>
  <c r="M199" i="1"/>
  <c r="L199" i="1"/>
  <c r="H199" i="1"/>
  <c r="Q198" i="1"/>
  <c r="K198" i="1"/>
  <c r="J198" i="1"/>
  <c r="I198" i="1"/>
  <c r="K197" i="1"/>
  <c r="Q197" i="1" s="1"/>
  <c r="J197" i="1"/>
  <c r="I197" i="1"/>
  <c r="Q196" i="1"/>
  <c r="K196" i="1"/>
  <c r="Q195" i="1"/>
  <c r="K195" i="1"/>
  <c r="K199" i="1" s="1"/>
  <c r="I195" i="1"/>
  <c r="I199" i="1" s="1"/>
  <c r="P171" i="1"/>
  <c r="O171" i="1"/>
  <c r="N171" i="1"/>
  <c r="M171" i="1"/>
  <c r="H171" i="1"/>
  <c r="K170" i="1"/>
  <c r="J170" i="1" s="1"/>
  <c r="H170" i="1"/>
  <c r="Q170" i="1" s="1"/>
  <c r="L169" i="1"/>
  <c r="H169" i="1"/>
  <c r="K169" i="1" s="1"/>
  <c r="J169" i="1" s="1"/>
  <c r="Q168" i="1"/>
  <c r="K168" i="1"/>
  <c r="J168" i="1"/>
  <c r="Q167" i="1"/>
  <c r="K167" i="1"/>
  <c r="J167" i="1"/>
  <c r="H167" i="1"/>
  <c r="L166" i="1"/>
  <c r="I166" i="1"/>
  <c r="H166" i="1"/>
  <c r="K166" i="1" s="1"/>
  <c r="Q165" i="1"/>
  <c r="L165" i="1"/>
  <c r="L171" i="1" s="1"/>
  <c r="K165" i="1"/>
  <c r="J165" i="1" s="1"/>
  <c r="H165" i="1"/>
  <c r="I165" i="1" s="1"/>
  <c r="Q164" i="1"/>
  <c r="K164" i="1"/>
  <c r="J164" i="1"/>
  <c r="I164" i="1"/>
  <c r="Q163" i="1"/>
  <c r="K163" i="1"/>
  <c r="J163" i="1" s="1"/>
  <c r="I163" i="1"/>
  <c r="Q162" i="1"/>
  <c r="K162" i="1"/>
  <c r="K171" i="1" s="1"/>
  <c r="J162" i="1"/>
  <c r="I162" i="1"/>
  <c r="P145" i="1"/>
  <c r="O145" i="1"/>
  <c r="N145" i="1"/>
  <c r="M145" i="1"/>
  <c r="L145" i="1"/>
  <c r="H145" i="1"/>
  <c r="K143" i="1"/>
  <c r="J143" i="1" s="1"/>
  <c r="J145" i="1" s="1"/>
  <c r="I143" i="1"/>
  <c r="I145" i="1" s="1"/>
  <c r="P138" i="1"/>
  <c r="O138" i="1"/>
  <c r="N138" i="1"/>
  <c r="M138" i="1"/>
  <c r="L138" i="1"/>
  <c r="K138" i="1"/>
  <c r="J138" i="1"/>
  <c r="I138" i="1"/>
  <c r="H138" i="1"/>
  <c r="K137" i="1"/>
  <c r="Q137" i="1" s="1"/>
  <c r="Q138" i="1" s="1"/>
  <c r="P132" i="1"/>
  <c r="O132" i="1"/>
  <c r="N132" i="1"/>
  <c r="M132" i="1"/>
  <c r="L132" i="1"/>
  <c r="J132" i="1"/>
  <c r="I132" i="1"/>
  <c r="H132" i="1"/>
  <c r="K130" i="1"/>
  <c r="Q130" i="1" s="1"/>
  <c r="Q129" i="1"/>
  <c r="K129" i="1"/>
  <c r="P110" i="1"/>
  <c r="O110" i="1"/>
  <c r="N110" i="1"/>
  <c r="M110" i="1"/>
  <c r="L110" i="1"/>
  <c r="H109" i="1"/>
  <c r="K109" i="1" s="1"/>
  <c r="Q109" i="1" s="1"/>
  <c r="I108" i="1"/>
  <c r="I110" i="1" s="1"/>
  <c r="H108" i="1"/>
  <c r="H110" i="1" s="1"/>
  <c r="P103" i="1"/>
  <c r="O103" i="1"/>
  <c r="N103" i="1"/>
  <c r="M103" i="1"/>
  <c r="L103" i="1"/>
  <c r="H103" i="1"/>
  <c r="Q102" i="1"/>
  <c r="K102" i="1"/>
  <c r="J102" i="1"/>
  <c r="I102" i="1"/>
  <c r="K101" i="1"/>
  <c r="J101" i="1" s="1"/>
  <c r="J103" i="1" s="1"/>
  <c r="I101" i="1"/>
  <c r="H101" i="1"/>
  <c r="Q101" i="1" s="1"/>
  <c r="K100" i="1"/>
  <c r="K103" i="1" s="1"/>
  <c r="J100" i="1"/>
  <c r="I100" i="1"/>
  <c r="Q99" i="1"/>
  <c r="K99" i="1"/>
  <c r="J99" i="1"/>
  <c r="I99" i="1"/>
  <c r="I103" i="1" s="1"/>
  <c r="P81" i="1"/>
  <c r="O81" i="1"/>
  <c r="N81" i="1"/>
  <c r="M81" i="1"/>
  <c r="L81" i="1"/>
  <c r="H81" i="1"/>
  <c r="K80" i="1"/>
  <c r="Q80" i="1" s="1"/>
  <c r="K79" i="1"/>
  <c r="J79" i="1" s="1"/>
  <c r="H79" i="1"/>
  <c r="Q79" i="1" s="1"/>
  <c r="Q78" i="1"/>
  <c r="K78" i="1"/>
  <c r="J78" i="1"/>
  <c r="I78" i="1"/>
  <c r="Q77" i="1"/>
  <c r="K77" i="1"/>
  <c r="K81" i="1" s="1"/>
  <c r="K76" i="1"/>
  <c r="Q76" i="1" s="1"/>
  <c r="J76" i="1"/>
  <c r="J81" i="1" s="1"/>
  <c r="I76" i="1"/>
  <c r="P71" i="1"/>
  <c r="O71" i="1"/>
  <c r="N71" i="1"/>
  <c r="M71" i="1"/>
  <c r="L71" i="1"/>
  <c r="H71" i="1"/>
  <c r="Q70" i="1"/>
  <c r="K70" i="1"/>
  <c r="K69" i="1"/>
  <c r="Q69" i="1" s="1"/>
  <c r="K68" i="1"/>
  <c r="K71" i="1" s="1"/>
  <c r="I68" i="1"/>
  <c r="Q67" i="1"/>
  <c r="K67" i="1"/>
  <c r="J67" i="1"/>
  <c r="I67" i="1"/>
  <c r="I71" i="1" s="1"/>
  <c r="P55" i="1"/>
  <c r="O55" i="1"/>
  <c r="N55" i="1"/>
  <c r="M55" i="1"/>
  <c r="L55" i="1"/>
  <c r="Q54" i="1"/>
  <c r="K54" i="1"/>
  <c r="H53" i="1"/>
  <c r="I53" i="1" s="1"/>
  <c r="I55" i="1" s="1"/>
  <c r="P49" i="1"/>
  <c r="O49" i="1"/>
  <c r="N49" i="1"/>
  <c r="M49" i="1"/>
  <c r="L49" i="1"/>
  <c r="K49" i="1"/>
  <c r="I49" i="1"/>
  <c r="H49" i="1"/>
  <c r="K48" i="1"/>
  <c r="Q48" i="1" s="1"/>
  <c r="J48" i="1"/>
  <c r="I48" i="1"/>
  <c r="Q47" i="1"/>
  <c r="K47" i="1"/>
  <c r="Q46" i="1"/>
  <c r="K46" i="1"/>
  <c r="J46" i="1" s="1"/>
  <c r="I46" i="1"/>
  <c r="Q45" i="1"/>
  <c r="K45" i="1"/>
  <c r="J45" i="1"/>
  <c r="I45" i="1"/>
  <c r="P41" i="1"/>
  <c r="O41" i="1"/>
  <c r="N41" i="1"/>
  <c r="M41" i="1"/>
  <c r="L41" i="1"/>
  <c r="H41" i="1"/>
  <c r="I40" i="1"/>
  <c r="H40" i="1"/>
  <c r="K40" i="1" s="1"/>
  <c r="Q39" i="1"/>
  <c r="K39" i="1"/>
  <c r="J39" i="1"/>
  <c r="I39" i="1"/>
  <c r="P34" i="1"/>
  <c r="O34" i="1"/>
  <c r="N34" i="1"/>
  <c r="M34" i="1"/>
  <c r="L34" i="1"/>
  <c r="H34" i="1"/>
  <c r="K33" i="1"/>
  <c r="J33" i="1" s="1"/>
  <c r="I33" i="1"/>
  <c r="K32" i="1"/>
  <c r="Q32" i="1" s="1"/>
  <c r="I32" i="1"/>
  <c r="C30" i="1"/>
  <c r="C37" i="1" s="1"/>
  <c r="C43" i="1" s="1"/>
  <c r="C51" i="1" s="1"/>
  <c r="C65" i="1" s="1"/>
  <c r="C74" i="1" s="1"/>
  <c r="C97" i="1" s="1"/>
  <c r="C106" i="1" s="1"/>
  <c r="C127" i="1" s="1"/>
  <c r="C135" i="1" s="1"/>
  <c r="C141" i="1" s="1"/>
  <c r="C160" i="1" s="1"/>
  <c r="C193" i="1" s="1"/>
  <c r="C227" i="1" s="1"/>
  <c r="P16" i="1"/>
  <c r="O16" i="1"/>
  <c r="N16" i="1"/>
  <c r="M16" i="1"/>
  <c r="L16" i="1"/>
  <c r="Q15" i="1"/>
  <c r="K15" i="1"/>
  <c r="J15" i="1"/>
  <c r="I15" i="1"/>
  <c r="K14" i="1"/>
  <c r="Q14" i="1" s="1"/>
  <c r="I14" i="1"/>
  <c r="Q13" i="1"/>
  <c r="K13" i="1"/>
  <c r="J13" i="1"/>
  <c r="I13" i="1"/>
  <c r="K12" i="1"/>
  <c r="Q12" i="1" s="1"/>
  <c r="I12" i="1"/>
  <c r="Q11" i="1"/>
  <c r="K11" i="1"/>
  <c r="J11" i="1"/>
  <c r="I11" i="1"/>
  <c r="H10" i="1"/>
  <c r="K9" i="1"/>
  <c r="Q9" i="1" s="1"/>
  <c r="I9" i="1"/>
  <c r="Q8" i="1"/>
  <c r="K8" i="1"/>
  <c r="J8" i="1"/>
  <c r="I8" i="1"/>
  <c r="K7" i="1"/>
  <c r="Q7" i="1" s="1"/>
  <c r="I7" i="1"/>
  <c r="Q81" i="1" l="1"/>
  <c r="K41" i="1"/>
  <c r="J171" i="1"/>
  <c r="Q103" i="1"/>
  <c r="Q49" i="1"/>
  <c r="Q40" i="1"/>
  <c r="Q41" i="1" s="1"/>
  <c r="J40" i="1"/>
  <c r="C257" i="1"/>
  <c r="C236" i="1"/>
  <c r="J49" i="1"/>
  <c r="Q132" i="1"/>
  <c r="I171" i="1"/>
  <c r="Q199" i="1"/>
  <c r="L359" i="1"/>
  <c r="Q10" i="1"/>
  <c r="Q16" i="1" s="1"/>
  <c r="Q166" i="1"/>
  <c r="Q171" i="1" s="1"/>
  <c r="J166" i="1"/>
  <c r="K53" i="1"/>
  <c r="K132" i="1"/>
  <c r="Q143" i="1"/>
  <c r="Q145" i="1" s="1"/>
  <c r="Q169" i="1"/>
  <c r="K230" i="1"/>
  <c r="J230" i="1" s="1"/>
  <c r="Q259" i="1"/>
  <c r="Q260" i="1" s="1"/>
  <c r="Q313" i="1"/>
  <c r="Q317" i="1" s="1"/>
  <c r="Q315" i="1"/>
  <c r="K317" i="1"/>
  <c r="K346" i="1"/>
  <c r="I10" i="1"/>
  <c r="H16" i="1"/>
  <c r="Q33" i="1"/>
  <c r="Q34" i="1" s="1"/>
  <c r="J12" i="1"/>
  <c r="J14" i="1"/>
  <c r="Q53" i="1"/>
  <c r="Q55" i="1" s="1"/>
  <c r="I79" i="1"/>
  <c r="I81" i="1" s="1"/>
  <c r="Q100" i="1"/>
  <c r="K108" i="1"/>
  <c r="J195" i="1"/>
  <c r="J199" i="1" s="1"/>
  <c r="Q230" i="1"/>
  <c r="Q232" i="1" s="1"/>
  <c r="K232" i="1"/>
  <c r="Q322" i="1"/>
  <c r="Q325" i="1" s="1"/>
  <c r="J352" i="1"/>
  <c r="J354" i="1"/>
  <c r="K10" i="1"/>
  <c r="J10" i="1" s="1"/>
  <c r="J32" i="1"/>
  <c r="K34" i="1"/>
  <c r="J229" i="1"/>
  <c r="J232" i="1" s="1"/>
  <c r="K268" i="1"/>
  <c r="J312" i="1"/>
  <c r="J314" i="1"/>
  <c r="J316" i="1"/>
  <c r="J345" i="1"/>
  <c r="J346" i="1" s="1"/>
  <c r="Q352" i="1"/>
  <c r="Q355" i="1" s="1"/>
  <c r="J7" i="1"/>
  <c r="J9" i="1"/>
  <c r="H55" i="1"/>
  <c r="H359" i="1" s="1"/>
  <c r="J68" i="1"/>
  <c r="J71" i="1" s="1"/>
  <c r="K145" i="1"/>
  <c r="I169" i="1"/>
  <c r="J353" i="1"/>
  <c r="Q68" i="1"/>
  <c r="Q71" i="1" s="1"/>
  <c r="I230" i="1"/>
  <c r="I232" i="1" s="1"/>
  <c r="I359" i="1" l="1"/>
  <c r="Q108" i="1"/>
  <c r="Q110" i="1" s="1"/>
  <c r="Q359" i="1" s="1"/>
  <c r="K110" i="1"/>
  <c r="J108" i="1"/>
  <c r="J110" i="1" s="1"/>
  <c r="C265" i="1"/>
  <c r="C279" i="1" s="1"/>
  <c r="C243" i="1"/>
  <c r="J355" i="1"/>
  <c r="J359" i="1" s="1"/>
  <c r="K55" i="1"/>
  <c r="K359" i="1" s="1"/>
  <c r="J53" i="1"/>
  <c r="J55" i="1" s="1"/>
  <c r="J317" i="1"/>
  <c r="K16" i="1"/>
  <c r="C291" i="1" l="1"/>
  <c r="C310" i="1"/>
  <c r="C320" i="1" s="1"/>
  <c r="C350" i="1" l="1"/>
  <c r="C343" i="1"/>
</calcChain>
</file>

<file path=xl/sharedStrings.xml><?xml version="1.0" encoding="utf-8"?>
<sst xmlns="http://schemas.openxmlformats.org/spreadsheetml/2006/main" count="748" uniqueCount="243">
  <si>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</si>
  <si>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</si>
  <si>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</si>
  <si>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</si>
  <si>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</si>
  <si>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</si>
  <si>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30 DE JUNIO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</si>
  <si>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</si>
  <si>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</si>
  <si>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</si>
  <si>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</si>
  <si>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</si>
  <si>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</si>
  <si>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</si>
  <si>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</si>
  <si>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</si>
  <si>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</si>
  <si>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</si>
  <si>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</si>
  <si>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</si>
  <si>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</si>
  <si>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</si>
  <si>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</si>
  <si>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</si>
  <si>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</si>
  <si>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</si>
  <si>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</si>
  <si>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</si>
  <si>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</si>
  <si>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</si>
  <si>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</si>
  <si>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</si>
  <si>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</si>
  <si>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</si>
  <si>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</si>
  <si>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</si>
  <si>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</si>
  <si>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</si>
  <si>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</si>
  <si>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</si>
  <si>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</si>
  <si>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</si>
  <si>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</si>
  <si>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</si>
  <si>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</si>
  <si>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</si>
  <si>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</si>
  <si>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</si>
  <si>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</si>
  <si>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</si>
  <si>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</si>
  <si>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</si>
  <si>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</si>
  <si>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</si>
  <si>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</si>
  <si>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</si>
  <si>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</si>
  <si>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</si>
  <si>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</si>
  <si>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</si>
  <si>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</si>
  <si>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</si>
  <si>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</si>
  <si>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</si>
  <si>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</si>
  <si>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</si>
  <si>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</si>
  <si>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</si>
  <si>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</si>
  <si>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</si>
  <si>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</si>
  <si>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</si>
  <si>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</si>
  <si>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</si>
  <si>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</si>
  <si>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</si>
  <si>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</si>
  <si>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</si>
  <si>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</si>
  <si>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</si>
  <si>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</si>
  <si>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</si>
  <si>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</si>
  <si>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</si>
  <si>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</si>
  <si>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</si>
  <si>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</si>
  <si>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</si>
  <si>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JOSE TOMAS GARCIA ACOSTA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</si>
  <si>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</si>
  <si>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</si>
  <si>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</si>
  <si>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</si>
  <si>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</si>
  <si>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</si>
  <si>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</si>
  <si>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</si>
  <si>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</si>
  <si>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</si>
  <si>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</si>
  <si>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</si>
  <si>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</si>
  <si>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</si>
  <si>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</si>
  <si>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</si>
  <si>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</si>
  <si>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</si>
  <si>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</si>
  <si>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</si>
  <si>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</si>
  <si>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</si>
  <si>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</si>
  <si>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</si>
  <si>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</si>
  <si>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</si>
  <si>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</si>
  <si>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</si>
  <si>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</si>
  <si>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</si>
  <si>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</si>
  <si>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</si>
  <si>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</si>
  <si>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</si>
  <si>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</si>
  <si>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</si>
  <si>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</si>
  <si>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</si>
  <si>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</si>
  <si>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</si>
  <si>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</si>
  <si>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</si>
  <si>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</si>
  <si>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</si>
  <si>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</si>
  <si>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</si>
  <si>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</si>
  <si>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</si>
  <si>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</si>
  <si>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</si>
  <si>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</si>
  <si>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CT1001903</t>
  </si>
  <si>
    <t>JUAN PADILLA DE LA CRUZ</t>
  </si>
  <si>
    <t>ASEO DE U. DEP.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</si>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</sst>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1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13" fillId="0" borderId="8" xfId="3" applyFont="1" applyFill="1" applyBorder="1"/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529B02C8-6492-40FB-902E-A8B33E549374}"/>
    <cellStyle name="Millares 4" xfId="7" xr:uid="{3EC00637-7F12-4271-8F44-CF12BC1A3209}"/>
    <cellStyle name="Millares 5" xfId="11" xr:uid="{999A0808-D36A-4F9E-97DA-D7B2D6401805}"/>
    <cellStyle name="Millares 6" xfId="17" xr:uid="{C05A290B-BA51-4FDE-B060-F32F64D83509}"/>
    <cellStyle name="Moneda" xfId="1" builtinId="4"/>
    <cellStyle name="Moneda 10" xfId="8" xr:uid="{1A7045ED-CDF5-4528-8874-E7C1DEEEC446}"/>
    <cellStyle name="Moneda 11" xfId="15" xr:uid="{265B19E8-21EB-4286-BF48-D4AF7E9207DB}"/>
    <cellStyle name="Moneda 12" xfId="21" xr:uid="{FF7397F8-81E1-41AF-A341-F1A6FC80675B}"/>
    <cellStyle name="Moneda 13" xfId="16" xr:uid="{B9E5B720-291E-4611-85A3-63E3DAFB0A52}"/>
    <cellStyle name="Moneda 14" xfId="27" xr:uid="{E1B9CF45-78CC-4B27-A047-1CB0479B7337}"/>
    <cellStyle name="Moneda 15" xfId="29" xr:uid="{8149AA26-1A4E-4E3B-8AE3-7971ADD42051}"/>
    <cellStyle name="Moneda 16" xfId="36" xr:uid="{3EB5ED82-BC7C-47FF-886F-1F403CA6B7CC}"/>
    <cellStyle name="Moneda 17" xfId="33" xr:uid="{23DC4B09-D940-40A1-9344-BA485B5515A1}"/>
    <cellStyle name="Moneda 18" xfId="35" xr:uid="{BC553694-864F-4B6C-A591-16B467745994}"/>
    <cellStyle name="Moneda 19" xfId="30" xr:uid="{015B262B-177B-4E7F-BDDB-8C91981D2CE5}"/>
    <cellStyle name="Moneda 2" xfId="3" xr:uid="{888C490D-A214-4AA5-B6FB-33D896F11CBA}"/>
    <cellStyle name="Moneda 4" xfId="6" xr:uid="{660D8E30-5B77-4C87-BA17-BD8563F22BEF}"/>
    <cellStyle name="Moneda 5" xfId="9" xr:uid="{4937D1FA-F83E-49E9-AC91-B7680D3577EF}"/>
    <cellStyle name="Moneda 6" xfId="13" xr:uid="{B8FCB696-FD44-40A1-83F8-20734A613D07}"/>
    <cellStyle name="Moneda 8" xfId="20" xr:uid="{A7AA76E3-7F7C-4FED-9B86-2BA09F03129B}"/>
    <cellStyle name="Moneda 9" xfId="24" xr:uid="{CFDA9D04-60FC-44C7-A016-36E22586C348}"/>
    <cellStyle name="Normal" xfId="0" builtinId="0"/>
    <cellStyle name="Normal 10" xfId="25" xr:uid="{EAD5028C-9450-4C21-BD15-03378610932B}"/>
    <cellStyle name="Normal 11" xfId="23" xr:uid="{73BC63FE-5211-4F5E-A061-222BD4421D52}"/>
    <cellStyle name="Normal 12" xfId="18" xr:uid="{43D470F8-7D91-40F2-8081-67F3C0D128B6}"/>
    <cellStyle name="Normal 13" xfId="22" xr:uid="{167227DF-07B1-4E1E-B43B-EC8B98296984}"/>
    <cellStyle name="Normal 14" xfId="26" xr:uid="{E166B3DD-97BC-4171-92B4-2BC534B8037A}"/>
    <cellStyle name="Normal 15" xfId="28" xr:uid="{5E103160-019F-418B-B9E0-D953B11E9B74}"/>
    <cellStyle name="Normal 16" xfId="34" xr:uid="{9EA3FD59-6198-45AB-A7FA-D4BE46EED55B}"/>
    <cellStyle name="Normal 17" xfId="32" xr:uid="{D5492666-DF9D-4B9E-A41E-E2916550AC62}"/>
    <cellStyle name="Normal 18" xfId="31" xr:uid="{922A3002-7101-4442-AB56-D6E1585FFBED}"/>
    <cellStyle name="Normal 2" xfId="2" xr:uid="{1A12F0EB-BE30-410E-86FA-B568CAD383E0}"/>
    <cellStyle name="Normal 4" xfId="5" xr:uid="{DBECEA09-EF6A-45D3-A3A3-A6F5B393B11D}"/>
    <cellStyle name="Normal 5" xfId="10" xr:uid="{33AC3666-E6A2-412D-B61B-559722794261}"/>
    <cellStyle name="Normal 6" xfId="12" xr:uid="{01CC661D-1D64-4A7E-A281-CF2109A79A6A}"/>
    <cellStyle name="Normal 8" xfId="14" xr:uid="{D82AA06E-FED6-402E-B369-441B5319D6E6}"/>
    <cellStyle name="Normal 9" xfId="19" xr:uid="{F4280908-5094-4984-BD16-4A752E826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32AC-A8D0-4CF9-B98D-A809E6CCF626}">
  <dimension ref="A1:U377"/>
  <sheetViews>
    <sheetView tabSelected="1" topLeftCell="B188" zoomScale="90" zoomScaleNormal="90" zoomScaleSheetLayoutView="100" workbookViewId="0">
      <selection activeCell="H215" sqref="H215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16 AL 30 DE JUNIO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16 AL 30 DE JUNIO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16 AL 30 DE JUNIO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16 AL 30 DE JUNIO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16 AL 30 DE JUNIO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>
        <v>562.5</v>
      </c>
      <c r="Q67" s="28">
        <f>H67+K67-M67+N67-O67-P67</f>
        <v>7026.4514999999992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 t="shared" ref="Q68:Q69" si="10">H68+K68-M68+N68-O68-P68+L68</f>
        <v>6066.3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 t="shared" si="10"/>
        <v>2704.2929999999997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1">SUM(I67:I70)</f>
        <v>29267.66</v>
      </c>
      <c r="J71" s="184">
        <f t="shared" si="11"/>
        <v>17560.596000000001</v>
      </c>
      <c r="K71" s="184">
        <f t="shared" si="11"/>
        <v>988.25750000000005</v>
      </c>
      <c r="L71" s="184">
        <f t="shared" si="11"/>
        <v>0</v>
      </c>
      <c r="M71" s="184">
        <f t="shared" si="11"/>
        <v>1710.27</v>
      </c>
      <c r="N71" s="184">
        <f t="shared" si="11"/>
        <v>20.7</v>
      </c>
      <c r="O71" s="184">
        <f t="shared" si="11"/>
        <v>0</v>
      </c>
      <c r="P71" s="184">
        <f>SUM(P67:P70)</f>
        <v>562.5</v>
      </c>
      <c r="Q71" s="184">
        <f t="shared" si="11"/>
        <v>18501.337499999998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16 AL 30 DE JUNIO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2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2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2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0</v>
      </c>
      <c r="H79" s="28">
        <f>3102.45/15*G79</f>
        <v>0</v>
      </c>
      <c r="I79" s="28">
        <f>H79*2</f>
        <v>0</v>
      </c>
      <c r="J79" s="28">
        <f>K79*24</f>
        <v>0</v>
      </c>
      <c r="K79" s="76">
        <f t="shared" si="12"/>
        <v>0</v>
      </c>
      <c r="L79" s="76"/>
      <c r="M79" s="80">
        <v>0</v>
      </c>
      <c r="N79" s="81">
        <v>0</v>
      </c>
      <c r="O79" s="80">
        <v>0</v>
      </c>
      <c r="P79" s="80"/>
      <c r="Q79" s="28">
        <f>H79+K79-M79+N79-O79-P79+L79</f>
        <v>0</v>
      </c>
      <c r="R79" s="203"/>
    </row>
    <row r="80" spans="1:20" ht="26.25" customHeight="1" thickBot="1" x14ac:dyDescent="0.3">
      <c r="A80" s="22" t="s">
        <v>97</v>
      </c>
      <c r="C80" s="204" t="s">
        <v>98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2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3">SUM(H76:H80)</f>
        <v>10529.189999999999</v>
      </c>
      <c r="I81" s="211">
        <f t="shared" si="13"/>
        <v>12012.9</v>
      </c>
      <c r="J81" s="211">
        <f t="shared" si="13"/>
        <v>7207.74</v>
      </c>
      <c r="K81" s="211">
        <f t="shared" si="13"/>
        <v>526.45950000000005</v>
      </c>
      <c r="L81" s="211">
        <f t="shared" si="13"/>
        <v>0</v>
      </c>
      <c r="M81" s="211">
        <f t="shared" si="13"/>
        <v>112.75999999999999</v>
      </c>
      <c r="N81" s="211">
        <f t="shared" si="13"/>
        <v>88.44</v>
      </c>
      <c r="O81" s="211">
        <f t="shared" si="13"/>
        <v>0</v>
      </c>
      <c r="P81" s="211">
        <f t="shared" si="13"/>
        <v>0</v>
      </c>
      <c r="Q81" s="211">
        <f t="shared" si="13"/>
        <v>11031.329499999998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99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16 AL 30 DE JUNIO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100</v>
      </c>
      <c r="C99" s="226" t="s">
        <v>101</v>
      </c>
      <c r="D99" s="227"/>
      <c r="E99" s="228" t="s">
        <v>102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105</v>
      </c>
      <c r="C101" s="226" t="s">
        <v>106</v>
      </c>
      <c r="D101" s="227"/>
      <c r="E101" s="228" t="s">
        <v>102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4">H101+K101-M101+N101-O101-P101+L101</f>
        <v>1968.135</v>
      </c>
      <c r="R101" s="230"/>
    </row>
    <row r="102" spans="1:21" s="55" customFormat="1" ht="26.25" customHeight="1" x14ac:dyDescent="0.25">
      <c r="A102" s="22" t="s">
        <v>107</v>
      </c>
      <c r="B102"/>
      <c r="C102" s="231" t="s">
        <v>108</v>
      </c>
      <c r="D102" s="227"/>
      <c r="E102" s="228" t="s">
        <v>102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4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5">SUM(I99:I102)</f>
        <v>14322.4</v>
      </c>
      <c r="J103" s="234">
        <f t="shared" si="15"/>
        <v>34373.760000000002</v>
      </c>
      <c r="K103" s="234">
        <f t="shared" si="15"/>
        <v>358.06</v>
      </c>
      <c r="L103" s="234">
        <f t="shared" si="15"/>
        <v>0</v>
      </c>
      <c r="M103" s="234">
        <f t="shared" si="15"/>
        <v>0</v>
      </c>
      <c r="N103" s="234">
        <f t="shared" si="15"/>
        <v>353.28</v>
      </c>
      <c r="O103" s="234">
        <f t="shared" si="15"/>
        <v>0</v>
      </c>
      <c r="P103" s="234">
        <f t="shared" si="15"/>
        <v>0</v>
      </c>
      <c r="Q103" s="234">
        <f t="shared" si="15"/>
        <v>7872.54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109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16 AL 30 DE JUNIO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110</v>
      </c>
      <c r="B108"/>
      <c r="C108" s="241" t="s">
        <v>111</v>
      </c>
      <c r="D108" s="195"/>
      <c r="E108" s="133" t="s">
        <v>112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113</v>
      </c>
      <c r="B109"/>
      <c r="C109" s="131" t="s">
        <v>114</v>
      </c>
      <c r="D109" s="132"/>
      <c r="E109" s="133" t="s">
        <v>91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6">SUM(I108:I109)</f>
        <v>7240.2</v>
      </c>
      <c r="J110" s="246">
        <f t="shared" si="16"/>
        <v>4344.12</v>
      </c>
      <c r="K110" s="246">
        <f t="shared" si="16"/>
        <v>294.07349999999997</v>
      </c>
      <c r="L110" s="246">
        <f t="shared" si="16"/>
        <v>0</v>
      </c>
      <c r="M110" s="246">
        <f t="shared" si="16"/>
        <v>151.32</v>
      </c>
      <c r="N110" s="246">
        <f t="shared" si="16"/>
        <v>44.22</v>
      </c>
      <c r="O110" s="246">
        <f t="shared" si="16"/>
        <v>0</v>
      </c>
      <c r="P110" s="246">
        <f t="shared" si="16"/>
        <v>0</v>
      </c>
      <c r="Q110" s="246">
        <f t="shared" si="16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115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16 AL 30 DE JUNIO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116</v>
      </c>
      <c r="B129"/>
      <c r="C129" s="259" t="s">
        <v>117</v>
      </c>
      <c r="D129" s="260"/>
      <c r="E129" s="261" t="s">
        <v>118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" si="17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 t="s">
        <v>119</v>
      </c>
      <c r="B130"/>
      <c r="C130" s="153" t="s">
        <v>120</v>
      </c>
      <c r="D130" s="265"/>
      <c r="E130" s="261" t="s">
        <v>121</v>
      </c>
      <c r="F130" s="124">
        <v>113</v>
      </c>
      <c r="G130" s="266">
        <v>15</v>
      </c>
      <c r="H130" s="28">
        <v>2261.37</v>
      </c>
      <c r="I130" s="28"/>
      <c r="J130" s="28"/>
      <c r="K130" s="76">
        <f>H130*0.05</f>
        <v>113.0685</v>
      </c>
      <c r="L130" s="76"/>
      <c r="M130" s="80">
        <v>0</v>
      </c>
      <c r="N130" s="81">
        <v>44.22</v>
      </c>
      <c r="O130" s="82">
        <v>0</v>
      </c>
      <c r="P130" s="82"/>
      <c r="Q130" s="28">
        <f>H130+K130-M130+N130-O130-P130</f>
        <v>2418.6584999999995</v>
      </c>
      <c r="R130" s="267"/>
      <c r="S130" s="2"/>
      <c r="T130"/>
      <c r="U130"/>
    </row>
    <row r="131" spans="1:21" ht="26.25" customHeight="1" x14ac:dyDescent="0.25">
      <c r="A131" s="22" t="s">
        <v>122</v>
      </c>
      <c r="C131" s="153"/>
      <c r="D131" s="268"/>
      <c r="E131" s="261"/>
      <c r="F131" s="124"/>
      <c r="G131" s="266"/>
      <c r="H131" s="28"/>
      <c r="I131" s="28"/>
      <c r="J131" s="28"/>
      <c r="K131" s="76"/>
      <c r="L131" s="76"/>
      <c r="M131" s="80"/>
      <c r="N131" s="81"/>
      <c r="O131" s="82"/>
      <c r="P131" s="82"/>
      <c r="Q131" s="28"/>
      <c r="R131" s="267"/>
    </row>
    <row r="132" spans="1:21" ht="15.75" thickBot="1" x14ac:dyDescent="0.3">
      <c r="C132" s="269"/>
      <c r="D132" s="256"/>
      <c r="E132" s="249"/>
      <c r="F132" s="270"/>
      <c r="G132" s="271" t="s">
        <v>31</v>
      </c>
      <c r="H132" s="272">
        <f t="shared" ref="H132:Q132" si="18">SUM(H129:H131)</f>
        <v>8671.9700000000012</v>
      </c>
      <c r="I132" s="272">
        <f t="shared" si="18"/>
        <v>0</v>
      </c>
      <c r="J132" s="272">
        <f t="shared" si="18"/>
        <v>0</v>
      </c>
      <c r="K132" s="273">
        <f t="shared" si="18"/>
        <v>433.59850000000006</v>
      </c>
      <c r="L132" s="273">
        <f t="shared" si="18"/>
        <v>0</v>
      </c>
      <c r="M132" s="272">
        <f t="shared" si="18"/>
        <v>664.83</v>
      </c>
      <c r="N132" s="273">
        <f t="shared" si="18"/>
        <v>44.22</v>
      </c>
      <c r="O132" s="273">
        <f t="shared" si="18"/>
        <v>0</v>
      </c>
      <c r="P132" s="273">
        <f t="shared" si="18"/>
        <v>0</v>
      </c>
      <c r="Q132" s="272">
        <f t="shared" si="18"/>
        <v>8484.9585000000006</v>
      </c>
      <c r="R132" s="256"/>
    </row>
    <row r="133" spans="1:21" x14ac:dyDescent="0.25">
      <c r="C133" s="269"/>
      <c r="D133" s="256"/>
      <c r="E133" s="249"/>
      <c r="F133" s="274"/>
      <c r="G133" s="269"/>
      <c r="H133" s="275"/>
      <c r="I133" s="275"/>
      <c r="J133" s="275"/>
      <c r="K133" s="276"/>
      <c r="L133" s="276"/>
      <c r="M133" s="275"/>
      <c r="N133" s="276"/>
      <c r="O133" s="275"/>
      <c r="P133" s="275"/>
      <c r="Q133" s="275"/>
      <c r="R133" s="256"/>
    </row>
    <row r="134" spans="1:21" ht="15.75" x14ac:dyDescent="0.25">
      <c r="C134" s="253" t="s">
        <v>123</v>
      </c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4"/>
      <c r="Q134" s="247"/>
      <c r="R134" s="247"/>
    </row>
    <row r="135" spans="1:21" x14ac:dyDescent="0.25">
      <c r="C135" s="12" t="str">
        <f>C127</f>
        <v>PERIODO DEL 16 AL 30 DE JUNIO 2021</v>
      </c>
      <c r="D135" s="12"/>
      <c r="E135" s="6"/>
      <c r="F135" s="255"/>
      <c r="G135" s="256"/>
      <c r="H135" s="257"/>
      <c r="I135" s="257"/>
      <c r="J135" s="257"/>
      <c r="K135" s="258"/>
      <c r="L135" s="258"/>
      <c r="M135" s="257"/>
      <c r="N135" s="258"/>
      <c r="O135" s="257"/>
      <c r="P135" s="257"/>
      <c r="Q135" s="257"/>
      <c r="R135" s="269"/>
    </row>
    <row r="136" spans="1:21" ht="22.5" x14ac:dyDescent="0.25">
      <c r="C136" s="15" t="s">
        <v>7</v>
      </c>
      <c r="D136" s="15" t="s">
        <v>8</v>
      </c>
      <c r="E136" s="16" t="s">
        <v>9</v>
      </c>
      <c r="F136" s="15" t="s">
        <v>10</v>
      </c>
      <c r="G136" s="15" t="s">
        <v>11</v>
      </c>
      <c r="H136" s="15" t="s">
        <v>12</v>
      </c>
      <c r="I136" s="15"/>
      <c r="J136" s="15"/>
      <c r="K136" s="17" t="s">
        <v>13</v>
      </c>
      <c r="L136" s="18" t="s">
        <v>14</v>
      </c>
      <c r="M136" s="15" t="s">
        <v>15</v>
      </c>
      <c r="N136" s="19" t="s">
        <v>16</v>
      </c>
      <c r="O136" s="20" t="s">
        <v>17</v>
      </c>
      <c r="P136" s="20" t="s">
        <v>18</v>
      </c>
      <c r="Q136" s="21" t="s">
        <v>19</v>
      </c>
      <c r="R136" s="15" t="s">
        <v>20</v>
      </c>
    </row>
    <row r="137" spans="1:21" ht="26.25" customHeight="1" x14ac:dyDescent="0.25">
      <c r="A137" s="22" t="s">
        <v>124</v>
      </c>
      <c r="C137" s="259" t="s">
        <v>125</v>
      </c>
      <c r="D137" s="32"/>
      <c r="E137" s="261" t="s">
        <v>126</v>
      </c>
      <c r="F137" s="262">
        <v>113</v>
      </c>
      <c r="G137" s="263">
        <v>15</v>
      </c>
      <c r="H137" s="28">
        <v>3102.45</v>
      </c>
      <c r="I137" s="28"/>
      <c r="J137" s="28"/>
      <c r="K137" s="76">
        <f>H137*0.05</f>
        <v>155.1225</v>
      </c>
      <c r="L137" s="76"/>
      <c r="M137" s="125">
        <v>77.3</v>
      </c>
      <c r="N137" s="126">
        <v>0</v>
      </c>
      <c r="O137" s="127">
        <v>0</v>
      </c>
      <c r="P137" s="127"/>
      <c r="Q137" s="28">
        <f>H137+K137-M137+N137-O137-P137+L137</f>
        <v>3180.2724999999996</v>
      </c>
      <c r="R137" s="264"/>
      <c r="S137" s="2" t="s">
        <v>127</v>
      </c>
    </row>
    <row r="138" spans="1:21" ht="15.75" thickBot="1" x14ac:dyDescent="0.3">
      <c r="C138" s="269"/>
      <c r="D138" s="256"/>
      <c r="E138" s="249"/>
      <c r="F138" s="274"/>
      <c r="G138" s="271" t="s">
        <v>31</v>
      </c>
      <c r="H138" s="272">
        <f t="shared" ref="H138:Q138" si="19">SUM(H137:H137)</f>
        <v>3102.45</v>
      </c>
      <c r="I138" s="272">
        <f t="shared" si="19"/>
        <v>0</v>
      </c>
      <c r="J138" s="272">
        <f t="shared" si="19"/>
        <v>0</v>
      </c>
      <c r="K138" s="272">
        <f t="shared" si="19"/>
        <v>155.1225</v>
      </c>
      <c r="L138" s="272">
        <f t="shared" si="19"/>
        <v>0</v>
      </c>
      <c r="M138" s="272">
        <f t="shared" si="19"/>
        <v>77.3</v>
      </c>
      <c r="N138" s="272">
        <f t="shared" si="19"/>
        <v>0</v>
      </c>
      <c r="O138" s="272">
        <f t="shared" si="19"/>
        <v>0</v>
      </c>
      <c r="P138" s="272">
        <f t="shared" si="19"/>
        <v>0</v>
      </c>
      <c r="Q138" s="272">
        <f t="shared" si="19"/>
        <v>3180.2724999999996</v>
      </c>
      <c r="R138" s="256"/>
    </row>
    <row r="139" spans="1:21" x14ac:dyDescent="0.25">
      <c r="C139" s="269"/>
      <c r="D139" s="256"/>
      <c r="E139" s="249"/>
      <c r="F139" s="274"/>
      <c r="G139" s="269"/>
      <c r="H139" s="275"/>
      <c r="I139" s="275"/>
      <c r="J139" s="275"/>
      <c r="K139" s="276"/>
      <c r="L139" s="276"/>
      <c r="M139" s="275"/>
      <c r="N139" s="276"/>
      <c r="O139" s="275"/>
      <c r="P139" s="275"/>
      <c r="Q139" s="275"/>
      <c r="R139" s="256"/>
    </row>
    <row r="140" spans="1:21" ht="15.75" x14ac:dyDescent="0.25">
      <c r="C140" s="253" t="s">
        <v>128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115"/>
    </row>
    <row r="141" spans="1:21" x14ac:dyDescent="0.25">
      <c r="C141" s="12" t="str">
        <f>C135</f>
        <v>PERIODO DEL 16 AL 30 DE JUNIO 2021</v>
      </c>
      <c r="D141" s="13"/>
      <c r="E141" s="6"/>
      <c r="F141" s="277"/>
      <c r="G141" s="278"/>
      <c r="H141" s="279"/>
      <c r="I141" s="279"/>
      <c r="J141" s="279"/>
      <c r="K141" s="280"/>
      <c r="L141" s="280"/>
      <c r="M141" s="279"/>
      <c r="N141" s="280"/>
      <c r="O141" s="279"/>
      <c r="P141" s="279"/>
      <c r="Q141" s="279"/>
      <c r="R141" s="120"/>
    </row>
    <row r="142" spans="1:21" ht="22.5" x14ac:dyDescent="0.25">
      <c r="C142" s="15" t="s">
        <v>7</v>
      </c>
      <c r="D142" s="15" t="s">
        <v>8</v>
      </c>
      <c r="E142" s="16" t="s">
        <v>9</v>
      </c>
      <c r="F142" s="15" t="s">
        <v>10</v>
      </c>
      <c r="G142" s="15" t="s">
        <v>11</v>
      </c>
      <c r="H142" s="15" t="s">
        <v>12</v>
      </c>
      <c r="I142" s="15"/>
      <c r="J142" s="15"/>
      <c r="K142" s="17" t="s">
        <v>13</v>
      </c>
      <c r="L142" s="18" t="s">
        <v>14</v>
      </c>
      <c r="M142" s="15" t="s">
        <v>15</v>
      </c>
      <c r="N142" s="19" t="s">
        <v>16</v>
      </c>
      <c r="O142" s="20" t="s">
        <v>17</v>
      </c>
      <c r="P142" s="20" t="s">
        <v>18</v>
      </c>
      <c r="Q142" s="21" t="s">
        <v>19</v>
      </c>
      <c r="R142" s="15" t="s">
        <v>20</v>
      </c>
    </row>
    <row r="143" spans="1:21" ht="26.25" customHeight="1" x14ac:dyDescent="0.25">
      <c r="A143" s="22" t="s">
        <v>129</v>
      </c>
      <c r="C143" s="281" t="s">
        <v>130</v>
      </c>
      <c r="D143" s="282"/>
      <c r="E143" s="283" t="s">
        <v>131</v>
      </c>
      <c r="F143" s="124">
        <v>113</v>
      </c>
      <c r="G143" s="284">
        <v>15</v>
      </c>
      <c r="H143" s="28">
        <v>1570.48</v>
      </c>
      <c r="I143" s="28">
        <f>H143*2</f>
        <v>3140.96</v>
      </c>
      <c r="J143" s="28">
        <f>K143*24</f>
        <v>1884.576</v>
      </c>
      <c r="K143" s="76">
        <f>H143*0.05</f>
        <v>78.524000000000001</v>
      </c>
      <c r="L143" s="76"/>
      <c r="M143" s="200">
        <v>0</v>
      </c>
      <c r="N143" s="201">
        <v>114.39</v>
      </c>
      <c r="O143" s="200">
        <v>0</v>
      </c>
      <c r="P143" s="200"/>
      <c r="Q143" s="28">
        <f>H143+K143-M143+N143-O143-P143</f>
        <v>1763.394</v>
      </c>
      <c r="R143" s="285"/>
    </row>
    <row r="144" spans="1:21" ht="19.5" customHeight="1" x14ac:dyDescent="0.25">
      <c r="C144" s="32"/>
      <c r="D144" s="282"/>
      <c r="E144" s="286"/>
      <c r="F144" s="124"/>
      <c r="G144" s="284"/>
      <c r="H144" s="28"/>
      <c r="I144" s="28"/>
      <c r="J144" s="28"/>
      <c r="K144" s="76"/>
      <c r="L144" s="76"/>
      <c r="M144" s="80"/>
      <c r="N144" s="201"/>
      <c r="O144" s="230"/>
      <c r="P144" s="230"/>
      <c r="Q144" s="28"/>
      <c r="R144" s="285"/>
    </row>
    <row r="145" spans="1:21" ht="15.75" thickBot="1" x14ac:dyDescent="0.3">
      <c r="C145" s="287"/>
      <c r="D145" s="278"/>
      <c r="E145" s="288"/>
      <c r="F145" s="289"/>
      <c r="G145" s="290" t="s">
        <v>31</v>
      </c>
      <c r="H145" s="291">
        <f>SUM(H143:H144)</f>
        <v>1570.48</v>
      </c>
      <c r="I145" s="291">
        <f t="shared" ref="I145:Q145" si="20">SUM(I143:I144)</f>
        <v>3140.96</v>
      </c>
      <c r="J145" s="291">
        <f t="shared" si="20"/>
        <v>1884.576</v>
      </c>
      <c r="K145" s="292">
        <f>SUM(K143:K144)</f>
        <v>78.524000000000001</v>
      </c>
      <c r="L145" s="292">
        <f>SUM(L143:L144)</f>
        <v>0</v>
      </c>
      <c r="M145" s="291">
        <f t="shared" si="20"/>
        <v>0</v>
      </c>
      <c r="N145" s="292">
        <f t="shared" si="20"/>
        <v>114.39</v>
      </c>
      <c r="O145" s="292">
        <f t="shared" si="20"/>
        <v>0</v>
      </c>
      <c r="P145" s="292">
        <f t="shared" si="20"/>
        <v>0</v>
      </c>
      <c r="Q145" s="291">
        <f t="shared" si="20"/>
        <v>1763.394</v>
      </c>
      <c r="R145" s="278"/>
    </row>
    <row r="146" spans="1:21" x14ac:dyDescent="0.25">
      <c r="C146" s="269"/>
      <c r="D146" s="256"/>
      <c r="E146" s="249"/>
      <c r="F146" s="274"/>
      <c r="G146" s="269"/>
      <c r="H146" s="275"/>
      <c r="I146" s="275"/>
      <c r="J146" s="275"/>
      <c r="K146" s="276"/>
      <c r="L146" s="276"/>
      <c r="M146" s="275"/>
      <c r="N146" s="276"/>
      <c r="O146" s="275"/>
      <c r="P146" s="275"/>
      <c r="Q146" s="275"/>
      <c r="R146" s="256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87"/>
      <c r="D149" s="278"/>
      <c r="E149" s="288"/>
      <c r="F149" s="289"/>
      <c r="G149" s="287"/>
      <c r="H149" s="293"/>
      <c r="I149" s="293"/>
      <c r="J149" s="293"/>
      <c r="K149" s="294"/>
      <c r="L149" s="294"/>
      <c r="M149" s="293"/>
      <c r="N149" s="294"/>
      <c r="O149" s="293"/>
      <c r="P149" s="293"/>
      <c r="Q149" s="293"/>
      <c r="R149" s="278"/>
    </row>
    <row r="150" spans="1:21" ht="15.75" thickBot="1" x14ac:dyDescent="0.3">
      <c r="C150" s="295"/>
      <c r="D150" s="47"/>
      <c r="E150" s="48"/>
      <c r="F150" s="49"/>
      <c r="I150" s="47"/>
      <c r="J150" s="47"/>
      <c r="K150" s="50"/>
      <c r="L150" s="50"/>
      <c r="M150" s="47"/>
    </row>
    <row r="151" spans="1:21" s="2" customFormat="1" x14ac:dyDescent="0.25">
      <c r="A151"/>
      <c r="B151"/>
      <c r="C151" s="52" t="s">
        <v>32</v>
      </c>
      <c r="D151" s="52"/>
      <c r="E151" s="52"/>
      <c r="F151" s="52"/>
      <c r="G151" s="52"/>
      <c r="I151" s="53"/>
      <c r="J151" s="53"/>
      <c r="K151" s="54" t="s">
        <v>33</v>
      </c>
      <c r="L151" s="54"/>
      <c r="M151" s="54"/>
      <c r="N151"/>
      <c r="O151"/>
      <c r="P151"/>
      <c r="Q151" s="54" t="s">
        <v>34</v>
      </c>
      <c r="R151" s="54"/>
      <c r="T151"/>
      <c r="U151"/>
    </row>
    <row r="152" spans="1:21" s="55" customFormat="1" x14ac:dyDescent="0.25">
      <c r="B152"/>
      <c r="C152" s="52" t="s">
        <v>35</v>
      </c>
      <c r="D152" s="52"/>
      <c r="E152" s="52"/>
      <c r="F152" s="52"/>
      <c r="G152" s="52"/>
      <c r="H152" s="52" t="s">
        <v>36</v>
      </c>
      <c r="I152" s="52"/>
      <c r="J152" s="52"/>
      <c r="K152" s="52"/>
      <c r="L152" s="52"/>
      <c r="M152" s="52"/>
      <c r="N152" s="52"/>
      <c r="O152"/>
      <c r="P152"/>
      <c r="Q152" s="52" t="s">
        <v>37</v>
      </c>
      <c r="R152" s="52"/>
      <c r="S152" s="2"/>
      <c r="T152"/>
      <c r="U152"/>
    </row>
    <row r="153" spans="1:21" x14ac:dyDescent="0.25">
      <c r="C153" s="90"/>
      <c r="D153" s="40"/>
      <c r="E153" s="57"/>
      <c r="F153" s="40"/>
      <c r="H153" s="40"/>
      <c r="I153" s="40"/>
      <c r="J153" s="40"/>
      <c r="K153" s="58"/>
      <c r="L153" s="58"/>
      <c r="M153" s="40"/>
      <c r="N153" s="58"/>
      <c r="Q153" s="40"/>
      <c r="R153" s="40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ht="29.25" x14ac:dyDescent="0.5">
      <c r="C155" s="1" t="s">
        <v>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21" ht="23.25" x14ac:dyDescent="0.35">
      <c r="C156" s="3" t="s">
        <v>1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21" ht="15.75" x14ac:dyDescent="0.25">
      <c r="C157" s="296" t="s">
        <v>2</v>
      </c>
      <c r="D157" s="297" t="s">
        <v>38</v>
      </c>
      <c r="E157" s="298"/>
      <c r="F157" s="299"/>
      <c r="G157" s="297"/>
      <c r="H157" s="297"/>
      <c r="I157" s="297"/>
      <c r="J157" s="297"/>
      <c r="K157" s="300"/>
      <c r="L157" s="300"/>
      <c r="M157" s="297"/>
      <c r="N157" s="300"/>
      <c r="O157" s="297"/>
      <c r="P157" s="297"/>
      <c r="Q157" s="297"/>
      <c r="R157" s="301" t="s">
        <v>3</v>
      </c>
    </row>
    <row r="158" spans="1:21" ht="15.75" x14ac:dyDescent="0.25">
      <c r="C158" s="302" t="s">
        <v>132</v>
      </c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3"/>
    </row>
    <row r="159" spans="1:21" ht="15" customHeight="1" x14ac:dyDescent="0.25">
      <c r="C159" s="38"/>
      <c r="D159" s="304"/>
      <c r="E159" s="6"/>
      <c r="F159" s="305"/>
      <c r="G159" s="306"/>
      <c r="H159" s="307"/>
      <c r="I159" s="307"/>
      <c r="J159" s="307"/>
      <c r="K159" s="308"/>
      <c r="L159" s="308"/>
      <c r="M159" s="307"/>
      <c r="N159" s="308"/>
      <c r="O159" s="307"/>
      <c r="P159" s="307"/>
      <c r="Q159" s="307"/>
      <c r="R159" s="11" t="s">
        <v>5</v>
      </c>
    </row>
    <row r="160" spans="1:21" ht="15" customHeight="1" x14ac:dyDescent="0.25">
      <c r="C160" s="12" t="str">
        <f>C141</f>
        <v>PERIODO DEL 16 AL 30 DE JUNIO 2021</v>
      </c>
      <c r="D160" s="13"/>
      <c r="E160" s="6"/>
      <c r="F160" s="305"/>
      <c r="G160" s="306"/>
      <c r="H160" s="307"/>
      <c r="I160" s="307"/>
      <c r="J160" s="307"/>
      <c r="K160" s="308"/>
      <c r="L160" s="308"/>
      <c r="M160" s="307"/>
      <c r="N160" s="308"/>
      <c r="O160" s="307"/>
      <c r="P160" s="307"/>
      <c r="Q160" s="307"/>
      <c r="R160" s="14"/>
    </row>
    <row r="161" spans="1:21" ht="22.5" x14ac:dyDescent="0.25">
      <c r="C161" s="309" t="s">
        <v>7</v>
      </c>
      <c r="D161" s="309" t="s">
        <v>8</v>
      </c>
      <c r="E161" s="310" t="s">
        <v>9</v>
      </c>
      <c r="F161" s="309" t="s">
        <v>10</v>
      </c>
      <c r="G161" s="311" t="s">
        <v>11</v>
      </c>
      <c r="H161" s="309" t="s">
        <v>12</v>
      </c>
      <c r="I161" s="309"/>
      <c r="J161" s="309"/>
      <c r="K161" s="17" t="s">
        <v>13</v>
      </c>
      <c r="L161" s="18" t="s">
        <v>14</v>
      </c>
      <c r="M161" s="309" t="s">
        <v>15</v>
      </c>
      <c r="N161" s="312" t="s">
        <v>16</v>
      </c>
      <c r="O161" s="313" t="s">
        <v>17</v>
      </c>
      <c r="P161" s="312" t="s">
        <v>133</v>
      </c>
      <c r="Q161" s="314" t="s">
        <v>19</v>
      </c>
      <c r="R161" s="309" t="s">
        <v>20</v>
      </c>
    </row>
    <row r="162" spans="1:21" ht="25.5" customHeight="1" x14ac:dyDescent="0.25">
      <c r="A162" s="22" t="s">
        <v>134</v>
      </c>
      <c r="C162" s="315" t="s">
        <v>135</v>
      </c>
      <c r="D162" s="316"/>
      <c r="E162" s="317" t="s">
        <v>136</v>
      </c>
      <c r="F162" s="124">
        <v>113</v>
      </c>
      <c r="G162" s="263">
        <v>15</v>
      </c>
      <c r="H162" s="28">
        <v>787.41</v>
      </c>
      <c r="I162" s="28">
        <f>H162*2</f>
        <v>1574.82</v>
      </c>
      <c r="J162" s="28">
        <f>K162*24</f>
        <v>944.89200000000005</v>
      </c>
      <c r="K162" s="76">
        <f t="shared" ref="K162:K170" si="21">H162*0.05</f>
        <v>39.3705</v>
      </c>
      <c r="L162" s="76"/>
      <c r="M162" s="318">
        <v>0</v>
      </c>
      <c r="N162" s="319">
        <v>164.66</v>
      </c>
      <c r="O162" s="320">
        <v>0</v>
      </c>
      <c r="P162" s="320"/>
      <c r="Q162" s="28">
        <f>H162+K162-M162+N162-O162-P162+L162</f>
        <v>991.44049999999993</v>
      </c>
      <c r="R162" s="316"/>
    </row>
    <row r="163" spans="1:21" ht="25.5" customHeight="1" x14ac:dyDescent="0.25">
      <c r="A163" s="22" t="s">
        <v>137</v>
      </c>
      <c r="C163" s="315" t="s">
        <v>138</v>
      </c>
      <c r="D163" s="316"/>
      <c r="E163" s="317" t="s">
        <v>139</v>
      </c>
      <c r="F163" s="124">
        <v>113</v>
      </c>
      <c r="G163" s="284">
        <v>15</v>
      </c>
      <c r="H163" s="28">
        <v>1790.3025</v>
      </c>
      <c r="I163" s="28">
        <f t="shared" ref="I163:I166" si="22">H163*2</f>
        <v>3580.605</v>
      </c>
      <c r="J163" s="28">
        <f t="shared" ref="J163:J168" si="23">K163*24</f>
        <v>2148.3630000000003</v>
      </c>
      <c r="K163" s="76">
        <f t="shared" si="21"/>
        <v>89.515125000000012</v>
      </c>
      <c r="L163" s="76"/>
      <c r="M163" s="80">
        <v>0</v>
      </c>
      <c r="N163" s="81">
        <v>88.32</v>
      </c>
      <c r="O163" s="320">
        <v>0</v>
      </c>
      <c r="P163" s="320"/>
      <c r="Q163" s="28">
        <f t="shared" ref="Q163:Q170" si="24">H163+K163-M163+N163-O163-P163+L163</f>
        <v>1968.1376250000001</v>
      </c>
      <c r="R163" s="316"/>
    </row>
    <row r="164" spans="1:21" ht="25.5" customHeight="1" x14ac:dyDescent="0.25">
      <c r="A164" s="22" t="s">
        <v>140</v>
      </c>
      <c r="C164" s="321" t="s">
        <v>141</v>
      </c>
      <c r="D164" s="322"/>
      <c r="E164" s="317" t="s">
        <v>142</v>
      </c>
      <c r="F164" s="124">
        <v>113</v>
      </c>
      <c r="G164" s="323">
        <v>15</v>
      </c>
      <c r="H164" s="28">
        <v>2460.6675</v>
      </c>
      <c r="I164" s="28">
        <f t="shared" si="22"/>
        <v>4921.335</v>
      </c>
      <c r="J164" s="28">
        <f t="shared" si="23"/>
        <v>2952.8010000000004</v>
      </c>
      <c r="K164" s="76">
        <f t="shared" si="21"/>
        <v>123.03337500000001</v>
      </c>
      <c r="L164" s="76"/>
      <c r="M164" s="80">
        <v>0</v>
      </c>
      <c r="N164" s="81">
        <v>17.07</v>
      </c>
      <c r="O164" s="320">
        <v>0</v>
      </c>
      <c r="P164" s="320"/>
      <c r="Q164" s="28">
        <f t="shared" si="24"/>
        <v>2600.7708750000002</v>
      </c>
      <c r="R164" s="324"/>
    </row>
    <row r="165" spans="1:21" ht="25.5" customHeight="1" x14ac:dyDescent="0.25">
      <c r="A165" s="22" t="s">
        <v>143</v>
      </c>
      <c r="C165" s="321" t="s">
        <v>144</v>
      </c>
      <c r="D165" s="322"/>
      <c r="E165" s="317" t="s">
        <v>145</v>
      </c>
      <c r="F165" s="124">
        <v>113</v>
      </c>
      <c r="G165" s="323">
        <v>15</v>
      </c>
      <c r="H165" s="28">
        <f>3298.8075/15*G165</f>
        <v>3298.8074999999999</v>
      </c>
      <c r="I165" s="28">
        <f t="shared" si="22"/>
        <v>6597.6149999999998</v>
      </c>
      <c r="J165" s="28">
        <f t="shared" si="23"/>
        <v>3958.5690000000004</v>
      </c>
      <c r="K165" s="76">
        <f t="shared" si="21"/>
        <v>164.94037500000002</v>
      </c>
      <c r="L165" s="76">
        <f>127*2+90</f>
        <v>344</v>
      </c>
      <c r="M165" s="125">
        <v>98.66</v>
      </c>
      <c r="N165" s="126">
        <v>0</v>
      </c>
      <c r="O165" s="320">
        <v>0</v>
      </c>
      <c r="P165" s="320"/>
      <c r="Q165" s="28">
        <f t="shared" si="24"/>
        <v>3709.0878750000002</v>
      </c>
      <c r="R165" s="324"/>
    </row>
    <row r="166" spans="1:21" ht="25.5" customHeight="1" x14ac:dyDescent="0.25">
      <c r="A166" s="22" t="s">
        <v>146</v>
      </c>
      <c r="C166" s="325" t="s">
        <v>147</v>
      </c>
      <c r="D166" s="322"/>
      <c r="E166" s="317" t="s">
        <v>148</v>
      </c>
      <c r="F166" s="124">
        <v>113</v>
      </c>
      <c r="G166" s="323">
        <v>15</v>
      </c>
      <c r="H166" s="28">
        <f>1731.135/15*G166</f>
        <v>1731.135</v>
      </c>
      <c r="I166" s="28">
        <f t="shared" si="22"/>
        <v>3462.27</v>
      </c>
      <c r="J166" s="28">
        <f t="shared" si="23"/>
        <v>2077.3620000000001</v>
      </c>
      <c r="K166" s="76">
        <f t="shared" si="21"/>
        <v>86.556750000000008</v>
      </c>
      <c r="L166" s="76">
        <f>127+90</f>
        <v>217</v>
      </c>
      <c r="M166" s="326">
        <v>0</v>
      </c>
      <c r="N166" s="327">
        <v>97.21</v>
      </c>
      <c r="O166" s="320">
        <v>0</v>
      </c>
      <c r="P166" s="320"/>
      <c r="Q166" s="28">
        <f t="shared" si="24"/>
        <v>2131.90175</v>
      </c>
      <c r="R166" s="324"/>
      <c r="T166" s="328"/>
    </row>
    <row r="167" spans="1:21" ht="25.5" customHeight="1" x14ac:dyDescent="0.25">
      <c r="A167" s="22" t="s">
        <v>149</v>
      </c>
      <c r="C167" s="325" t="s">
        <v>150</v>
      </c>
      <c r="D167" s="322"/>
      <c r="E167" s="317" t="s">
        <v>148</v>
      </c>
      <c r="F167" s="124">
        <v>113</v>
      </c>
      <c r="G167" s="323">
        <v>11</v>
      </c>
      <c r="H167" s="28">
        <f>1731.14/15*G167</f>
        <v>1269.5026666666668</v>
      </c>
      <c r="I167" s="28"/>
      <c r="J167" s="28">
        <f t="shared" si="23"/>
        <v>1523.4032000000002</v>
      </c>
      <c r="K167" s="76">
        <f t="shared" si="21"/>
        <v>63.475133333333339</v>
      </c>
      <c r="L167" s="76"/>
      <c r="M167" s="326">
        <v>0</v>
      </c>
      <c r="N167" s="327">
        <v>97.21</v>
      </c>
      <c r="O167" s="320">
        <v>0</v>
      </c>
      <c r="P167" s="320"/>
      <c r="Q167" s="28">
        <f>H167+K167-M167+N167-O167-P167+L167</f>
        <v>1430.1878000000002</v>
      </c>
      <c r="R167" s="324"/>
    </row>
    <row r="168" spans="1:21" s="55" customFormat="1" ht="25.5" customHeight="1" x14ac:dyDescent="0.25">
      <c r="A168" s="22"/>
      <c r="B168"/>
      <c r="C168" s="226" t="s">
        <v>151</v>
      </c>
      <c r="D168" s="329"/>
      <c r="E168" s="330" t="s">
        <v>152</v>
      </c>
      <c r="F168" s="124">
        <v>113</v>
      </c>
      <c r="G168" s="284">
        <v>15</v>
      </c>
      <c r="H168" s="28">
        <v>1790.3025</v>
      </c>
      <c r="I168" s="28"/>
      <c r="J168" s="28">
        <f t="shared" si="23"/>
        <v>2148.3630000000003</v>
      </c>
      <c r="K168" s="76">
        <f t="shared" si="21"/>
        <v>89.515125000000012</v>
      </c>
      <c r="L168" s="76"/>
      <c r="M168" s="80">
        <v>0</v>
      </c>
      <c r="N168" s="81">
        <v>88.32</v>
      </c>
      <c r="O168" s="230">
        <v>0</v>
      </c>
      <c r="P168" s="230"/>
      <c r="Q168" s="28">
        <f t="shared" si="24"/>
        <v>1968.1376250000001</v>
      </c>
      <c r="R168" s="331"/>
      <c r="S168" s="2"/>
      <c r="T168"/>
      <c r="U168"/>
    </row>
    <row r="169" spans="1:21" s="55" customFormat="1" ht="25.5" customHeight="1" x14ac:dyDescent="0.25">
      <c r="A169" s="22"/>
      <c r="B169"/>
      <c r="C169" s="131" t="s">
        <v>153</v>
      </c>
      <c r="D169" s="132"/>
      <c r="E169" s="133" t="s">
        <v>63</v>
      </c>
      <c r="F169" s="124">
        <v>113</v>
      </c>
      <c r="G169" s="134">
        <v>15</v>
      </c>
      <c r="H169" s="28">
        <f>2243.95/15*G169</f>
        <v>2243.9499999999998</v>
      </c>
      <c r="I169" s="28">
        <f>H169*2</f>
        <v>4487.8999999999996</v>
      </c>
      <c r="J169" s="28">
        <f>K169*24</f>
        <v>2692.74</v>
      </c>
      <c r="K169" s="76">
        <f>H169*0.05</f>
        <v>112.19749999999999</v>
      </c>
      <c r="L169" s="76">
        <f>(127*2)+(239*2)</f>
        <v>732</v>
      </c>
      <c r="M169" s="80"/>
      <c r="N169" s="81">
        <v>45.34</v>
      </c>
      <c r="O169" s="82">
        <v>0</v>
      </c>
      <c r="P169" s="82"/>
      <c r="Q169" s="28">
        <f>H169+K169-M169+N169-O169-P169+L169</f>
        <v>3133.4875000000002</v>
      </c>
      <c r="R169" s="135"/>
      <c r="S169" s="2"/>
      <c r="T169"/>
      <c r="U169"/>
    </row>
    <row r="170" spans="1:21" s="55" customFormat="1" ht="25.5" customHeight="1" x14ac:dyDescent="0.25">
      <c r="A170" s="22" t="s">
        <v>154</v>
      </c>
      <c r="B170"/>
      <c r="C170" s="332" t="s">
        <v>155</v>
      </c>
      <c r="D170" s="329"/>
      <c r="E170" s="330" t="s">
        <v>152</v>
      </c>
      <c r="F170" s="124">
        <v>113</v>
      </c>
      <c r="G170" s="284">
        <v>15</v>
      </c>
      <c r="H170" s="28">
        <f>1790.3025/15*G170</f>
        <v>1790.3025</v>
      </c>
      <c r="I170" s="28"/>
      <c r="J170" s="28">
        <f>K170*24*5</f>
        <v>10741.815000000002</v>
      </c>
      <c r="K170" s="76">
        <f t="shared" si="21"/>
        <v>89.515125000000012</v>
      </c>
      <c r="L170" s="76"/>
      <c r="M170" s="80">
        <v>0</v>
      </c>
      <c r="N170" s="81">
        <v>88.32</v>
      </c>
      <c r="O170" s="230"/>
      <c r="P170" s="230"/>
      <c r="Q170" s="28">
        <f t="shared" si="24"/>
        <v>1968.1376250000001</v>
      </c>
      <c r="R170" s="331"/>
      <c r="T170"/>
      <c r="U170"/>
    </row>
    <row r="171" spans="1:21" s="55" customFormat="1" ht="15.75" thickBot="1" x14ac:dyDescent="0.3">
      <c r="B171"/>
      <c r="D171" s="306"/>
      <c r="E171" s="298"/>
      <c r="F171" s="333"/>
      <c r="G171" s="334" t="s">
        <v>31</v>
      </c>
      <c r="H171" s="335">
        <f t="shared" ref="H171:Q171" si="25">SUM(H162:H170)</f>
        <v>17162.38016666667</v>
      </c>
      <c r="I171" s="335">
        <f t="shared" si="25"/>
        <v>24624.544999999998</v>
      </c>
      <c r="J171" s="335">
        <f t="shared" si="25"/>
        <v>29188.308200000007</v>
      </c>
      <c r="K171" s="335">
        <f t="shared" si="25"/>
        <v>858.11900833333334</v>
      </c>
      <c r="L171" s="335">
        <f t="shared" si="25"/>
        <v>1293</v>
      </c>
      <c r="M171" s="335">
        <f t="shared" si="25"/>
        <v>98.66</v>
      </c>
      <c r="N171" s="335">
        <f t="shared" si="25"/>
        <v>686.45</v>
      </c>
      <c r="O171" s="335">
        <f t="shared" si="25"/>
        <v>0</v>
      </c>
      <c r="P171" s="335">
        <f t="shared" si="25"/>
        <v>0</v>
      </c>
      <c r="Q171" s="335">
        <f t="shared" si="25"/>
        <v>19901.289174999998</v>
      </c>
      <c r="R171" s="306"/>
      <c r="S171" s="2"/>
      <c r="T171"/>
      <c r="U171"/>
    </row>
    <row r="172" spans="1:21" s="55" customFormat="1" x14ac:dyDescent="0.25">
      <c r="B172"/>
      <c r="C172" s="336"/>
      <c r="D172" s="306"/>
      <c r="E172" s="298"/>
      <c r="F172" s="333"/>
      <c r="G172" s="336"/>
      <c r="H172" s="337"/>
      <c r="I172" s="337"/>
      <c r="J172" s="337"/>
      <c r="K172" s="338"/>
      <c r="L172" s="338"/>
      <c r="M172" s="337"/>
      <c r="N172" s="338"/>
      <c r="O172" s="337"/>
      <c r="P172" s="337"/>
      <c r="Q172" s="337"/>
      <c r="R172" s="306"/>
      <c r="S172" s="2"/>
      <c r="T172"/>
      <c r="U172"/>
    </row>
    <row r="173" spans="1:21" s="55" customFormat="1" x14ac:dyDescent="0.25">
      <c r="B173"/>
      <c r="C173" s="336"/>
      <c r="D173" s="306"/>
      <c r="E173" s="298"/>
      <c r="F173" s="333"/>
      <c r="G173" s="336"/>
      <c r="H173" s="337"/>
      <c r="I173" s="337"/>
      <c r="J173" s="337"/>
      <c r="K173" s="338"/>
      <c r="L173" s="338"/>
      <c r="M173" s="337"/>
      <c r="N173" s="338"/>
      <c r="O173" s="337"/>
      <c r="P173" s="337"/>
      <c r="Q173" s="337"/>
      <c r="R173" s="306"/>
      <c r="S173" s="2"/>
      <c r="T173"/>
      <c r="U173"/>
    </row>
    <row r="174" spans="1:21" s="55" customFormat="1" ht="15.75" thickBot="1" x14ac:dyDescent="0.3">
      <c r="B174"/>
      <c r="C174" s="339"/>
      <c r="D174" s="47"/>
      <c r="E174" s="48"/>
      <c r="F174" s="49"/>
      <c r="G174"/>
      <c r="H174" s="90"/>
      <c r="I174" s="340"/>
      <c r="J174" s="340"/>
      <c r="K174" s="341"/>
      <c r="L174" s="341"/>
      <c r="M174" s="340"/>
      <c r="N174" s="342"/>
      <c r="O174"/>
      <c r="P174"/>
      <c r="Q174"/>
      <c r="R174"/>
      <c r="S174" s="2"/>
      <c r="T174"/>
      <c r="U174"/>
    </row>
    <row r="175" spans="1:21" s="2" customFormat="1" x14ac:dyDescent="0.25">
      <c r="A175"/>
      <c r="B175"/>
      <c r="C175" s="52" t="s">
        <v>32</v>
      </c>
      <c r="D175" s="52"/>
      <c r="E175" s="52"/>
      <c r="F175" s="52"/>
      <c r="G175" s="52"/>
      <c r="I175" s="53"/>
      <c r="J175" s="53"/>
      <c r="K175" s="54" t="s">
        <v>33</v>
      </c>
      <c r="L175" s="54"/>
      <c r="M175" s="54"/>
      <c r="N175"/>
      <c r="O175"/>
      <c r="P175"/>
      <c r="Q175" s="54" t="s">
        <v>34</v>
      </c>
      <c r="R175" s="54"/>
      <c r="T175"/>
      <c r="U175"/>
    </row>
    <row r="176" spans="1:21" s="55" customFormat="1" x14ac:dyDescent="0.25">
      <c r="B176"/>
      <c r="C176" s="52" t="s">
        <v>35</v>
      </c>
      <c r="D176" s="52"/>
      <c r="E176" s="52"/>
      <c r="F176" s="52"/>
      <c r="G176" s="52"/>
      <c r="H176" s="52" t="s">
        <v>36</v>
      </c>
      <c r="I176" s="52"/>
      <c r="J176" s="52"/>
      <c r="K176" s="52"/>
      <c r="L176" s="52"/>
      <c r="M176" s="52"/>
      <c r="N176" s="52"/>
      <c r="O176"/>
      <c r="P176"/>
      <c r="Q176" s="52" t="s">
        <v>37</v>
      </c>
      <c r="R176" s="52"/>
      <c r="S176" s="2"/>
      <c r="T176"/>
      <c r="U176"/>
    </row>
    <row r="177" spans="1:21" x14ac:dyDescent="0.25">
      <c r="C177" s="90"/>
      <c r="D177" s="40"/>
      <c r="E177" s="57"/>
      <c r="F177" s="40"/>
      <c r="H177" s="40"/>
      <c r="I177" s="40"/>
      <c r="J177" s="40"/>
      <c r="K177" s="58"/>
      <c r="L177" s="58"/>
      <c r="M177" s="40"/>
      <c r="N177" s="58"/>
      <c r="Q177" s="40"/>
      <c r="R177" s="40"/>
    </row>
    <row r="178" spans="1:21" x14ac:dyDescent="0.25">
      <c r="C178" s="90"/>
      <c r="D178" s="40"/>
      <c r="E178" s="57"/>
      <c r="F178" s="40"/>
      <c r="H178" s="343"/>
      <c r="I178" s="343"/>
      <c r="J178" s="343"/>
      <c r="K178" s="58"/>
      <c r="L178" s="58"/>
      <c r="M178" s="40"/>
      <c r="N178" s="58"/>
      <c r="Q178" s="40"/>
      <c r="R178" s="40"/>
    </row>
    <row r="179" spans="1:21" s="2" customFormat="1" x14ac:dyDescent="0.25">
      <c r="A179"/>
      <c r="B179"/>
      <c r="C179" s="90"/>
      <c r="D179" s="40"/>
      <c r="E179" s="57"/>
      <c r="F179" s="40"/>
      <c r="G179"/>
      <c r="H179" s="40"/>
      <c r="I179" s="40"/>
      <c r="J179" s="40"/>
      <c r="K179" s="58"/>
      <c r="L179" s="58"/>
      <c r="M179" s="40"/>
      <c r="N179" s="58"/>
      <c r="O179"/>
      <c r="P179"/>
      <c r="Q179" s="40"/>
      <c r="R179" s="40"/>
      <c r="T179"/>
      <c r="U179"/>
    </row>
    <row r="180" spans="1:21" s="2" customFormat="1" x14ac:dyDescent="0.25">
      <c r="A180"/>
      <c r="B180"/>
      <c r="C180" s="90"/>
      <c r="D180" s="40"/>
      <c r="E180" s="57"/>
      <c r="F180" s="40"/>
      <c r="G180"/>
      <c r="H180" s="40"/>
      <c r="I180" s="40"/>
      <c r="J180" s="40"/>
      <c r="K180" s="58"/>
      <c r="L180" s="58"/>
      <c r="M180" s="40"/>
      <c r="N180" s="58"/>
      <c r="O180"/>
      <c r="P180"/>
      <c r="Q180" s="40"/>
      <c r="R180" s="40"/>
      <c r="T180"/>
      <c r="U18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ht="29.25" x14ac:dyDescent="0.5">
      <c r="A186"/>
      <c r="B186"/>
      <c r="C186" s="1" t="s">
        <v>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T186"/>
      <c r="U186"/>
    </row>
    <row r="187" spans="1:21" s="2" customFormat="1" ht="23.25" x14ac:dyDescent="0.35">
      <c r="A187"/>
      <c r="B187"/>
      <c r="C187" s="3" t="s">
        <v>1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T187"/>
      <c r="U187"/>
    </row>
    <row r="188" spans="1:21" s="2" customFormat="1" ht="23.25" x14ac:dyDescent="0.35">
      <c r="A188"/>
      <c r="B188"/>
      <c r="C188" s="344"/>
      <c r="D188" s="344"/>
      <c r="E188" s="345"/>
      <c r="F188" s="344"/>
      <c r="G188" s="344"/>
      <c r="H188" s="344"/>
      <c r="I188" s="344"/>
      <c r="J188" s="344"/>
      <c r="K188" s="346"/>
      <c r="L188" s="346"/>
      <c r="M188" s="344"/>
      <c r="N188" s="346"/>
      <c r="O188" s="344"/>
      <c r="P188" s="344"/>
      <c r="Q188" s="344"/>
      <c r="R188" s="344"/>
      <c r="T188"/>
      <c r="U188"/>
    </row>
    <row r="189" spans="1:21" s="2" customFormat="1" ht="15.75" x14ac:dyDescent="0.25">
      <c r="A189"/>
      <c r="B189"/>
      <c r="C189" s="296" t="s">
        <v>2</v>
      </c>
      <c r="D189" s="297" t="s">
        <v>38</v>
      </c>
      <c r="E189" s="298"/>
      <c r="F189" s="299"/>
      <c r="G189" s="297"/>
      <c r="H189" s="297"/>
      <c r="I189" s="297"/>
      <c r="J189" s="297"/>
      <c r="K189" s="300"/>
      <c r="L189" s="300"/>
      <c r="M189" s="297"/>
      <c r="N189" s="300"/>
      <c r="O189" s="297"/>
      <c r="P189" s="297"/>
      <c r="Q189" s="297"/>
      <c r="R189"/>
      <c r="T189"/>
      <c r="U189"/>
    </row>
    <row r="190" spans="1:21" s="2" customFormat="1" ht="15.75" x14ac:dyDescent="0.25">
      <c r="A190"/>
      <c r="B190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1" t="s">
        <v>3</v>
      </c>
      <c r="T190"/>
      <c r="U190"/>
    </row>
    <row r="191" spans="1:21" x14ac:dyDescent="0.25">
      <c r="C191" s="90"/>
      <c r="F191" s="40"/>
    </row>
    <row r="192" spans="1:21" ht="15.75" x14ac:dyDescent="0.25">
      <c r="C192" s="347" t="s">
        <v>156</v>
      </c>
      <c r="D192" s="347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</row>
    <row r="193" spans="1:21" x14ac:dyDescent="0.25">
      <c r="C193" s="12" t="str">
        <f>C160</f>
        <v>PERIODO DEL 16 AL 30 DE JUNIO 2021</v>
      </c>
      <c r="D193" s="13"/>
      <c r="E193" s="6"/>
      <c r="F193" s="348"/>
      <c r="G193" s="349"/>
      <c r="H193" s="350"/>
      <c r="I193" s="350"/>
      <c r="J193" s="350"/>
      <c r="K193" s="351"/>
      <c r="L193" s="351"/>
      <c r="M193" s="350"/>
      <c r="N193" s="351"/>
      <c r="O193" s="350"/>
      <c r="P193" s="350"/>
      <c r="Q193" s="350"/>
      <c r="R193" s="352"/>
    </row>
    <row r="194" spans="1:21" ht="22.5" x14ac:dyDescent="0.25">
      <c r="C194" s="15" t="s">
        <v>7</v>
      </c>
      <c r="D194" s="15" t="s">
        <v>8</v>
      </c>
      <c r="E194" s="16" t="s">
        <v>9</v>
      </c>
      <c r="F194" s="15" t="s">
        <v>10</v>
      </c>
      <c r="G194" s="15" t="s">
        <v>11</v>
      </c>
      <c r="H194" s="15" t="s">
        <v>12</v>
      </c>
      <c r="I194" s="15"/>
      <c r="J194" s="15"/>
      <c r="K194" s="17" t="s">
        <v>13</v>
      </c>
      <c r="L194" s="18" t="s">
        <v>14</v>
      </c>
      <c r="M194" s="15" t="s">
        <v>15</v>
      </c>
      <c r="N194" s="19" t="s">
        <v>16</v>
      </c>
      <c r="O194" s="20" t="s">
        <v>17</v>
      </c>
      <c r="P194" s="20" t="s">
        <v>18</v>
      </c>
      <c r="Q194" s="21" t="s">
        <v>19</v>
      </c>
      <c r="R194" s="15" t="s">
        <v>20</v>
      </c>
    </row>
    <row r="195" spans="1:21" s="353" customFormat="1" ht="26.25" customHeight="1" x14ac:dyDescent="0.25">
      <c r="A195" s="22" t="s">
        <v>157</v>
      </c>
      <c r="C195" s="354" t="s">
        <v>158</v>
      </c>
      <c r="D195" s="355"/>
      <c r="E195" s="356" t="s">
        <v>159</v>
      </c>
      <c r="F195" s="124">
        <v>113</v>
      </c>
      <c r="G195" s="284">
        <v>15</v>
      </c>
      <c r="H195" s="357">
        <v>2919.2174999999997</v>
      </c>
      <c r="I195" s="357">
        <f>H195*2</f>
        <v>5838.4349999999995</v>
      </c>
      <c r="J195" s="357">
        <f>K195*24</f>
        <v>3503.0609999999997</v>
      </c>
      <c r="K195" s="76">
        <f t="shared" ref="K195:K198" si="26">H195*0.05</f>
        <v>145.96087499999999</v>
      </c>
      <c r="L195" s="76"/>
      <c r="M195" s="357">
        <v>37.119999999999997</v>
      </c>
      <c r="N195" s="126">
        <v>0</v>
      </c>
      <c r="O195" s="357">
        <v>0</v>
      </c>
      <c r="P195" s="357"/>
      <c r="Q195" s="28">
        <f>H195+K195-M195+N195-O195-P195</f>
        <v>3028.0583749999996</v>
      </c>
      <c r="R195" s="358"/>
      <c r="S195" s="359"/>
    </row>
    <row r="196" spans="1:21" ht="26.25" customHeight="1" x14ac:dyDescent="0.25">
      <c r="A196" s="22" t="s">
        <v>160</v>
      </c>
      <c r="C196" s="354" t="s">
        <v>161</v>
      </c>
      <c r="D196" s="355"/>
      <c r="E196" s="356" t="s">
        <v>162</v>
      </c>
      <c r="F196" s="124">
        <v>113</v>
      </c>
      <c r="G196" s="284">
        <v>15</v>
      </c>
      <c r="H196" s="28">
        <v>3350.55</v>
      </c>
      <c r="I196" s="28"/>
      <c r="J196" s="28"/>
      <c r="K196" s="76">
        <f>H196*0.05</f>
        <v>167.52750000000003</v>
      </c>
      <c r="L196" s="76"/>
      <c r="M196" s="80">
        <v>104.29</v>
      </c>
      <c r="N196" s="81">
        <v>0</v>
      </c>
      <c r="O196" s="80">
        <v>0</v>
      </c>
      <c r="P196" s="80"/>
      <c r="Q196" s="28">
        <f>H196+K196-M196+N196-O196-P196+L196</f>
        <v>3413.7875000000004</v>
      </c>
      <c r="R196" s="360"/>
    </row>
    <row r="197" spans="1:21" ht="26.25" customHeight="1" x14ac:dyDescent="0.25">
      <c r="A197" s="22"/>
      <c r="C197" s="354" t="s">
        <v>163</v>
      </c>
      <c r="D197" s="361" t="s">
        <v>164</v>
      </c>
      <c r="E197" s="356" t="s">
        <v>165</v>
      </c>
      <c r="F197" s="124">
        <v>113</v>
      </c>
      <c r="G197" s="284">
        <v>15</v>
      </c>
      <c r="H197" s="28">
        <v>1116.855</v>
      </c>
      <c r="I197" s="362">
        <f>H197*2</f>
        <v>2233.71</v>
      </c>
      <c r="J197" s="362">
        <f>K197*24</f>
        <v>1340.2260000000001</v>
      </c>
      <c r="K197" s="76">
        <f t="shared" si="26"/>
        <v>55.842750000000002</v>
      </c>
      <c r="L197" s="76"/>
      <c r="M197" s="357">
        <v>0</v>
      </c>
      <c r="N197" s="363">
        <v>143.41999999999999</v>
      </c>
      <c r="O197" s="357">
        <v>0</v>
      </c>
      <c r="P197" s="357"/>
      <c r="Q197" s="28">
        <f>H197+K197-M197+N197-O197-P197</f>
        <v>1316.1177500000001</v>
      </c>
      <c r="R197" s="360"/>
    </row>
    <row r="198" spans="1:21" ht="26.25" customHeight="1" x14ac:dyDescent="0.25">
      <c r="A198" s="22" t="s">
        <v>166</v>
      </c>
      <c r="C198" s="354" t="s">
        <v>167</v>
      </c>
      <c r="D198" s="355"/>
      <c r="E198" s="356" t="s">
        <v>168</v>
      </c>
      <c r="F198" s="124">
        <v>113</v>
      </c>
      <c r="G198" s="284">
        <v>15</v>
      </c>
      <c r="H198" s="28">
        <v>2957.13</v>
      </c>
      <c r="I198" s="362">
        <f>H198*2</f>
        <v>5914.26</v>
      </c>
      <c r="J198" s="362">
        <f>K198*24</f>
        <v>3548.5560000000005</v>
      </c>
      <c r="K198" s="76">
        <f t="shared" si="26"/>
        <v>147.85650000000001</v>
      </c>
      <c r="L198" s="76"/>
      <c r="M198" s="357">
        <v>41.24</v>
      </c>
      <c r="N198" s="363">
        <v>0</v>
      </c>
      <c r="O198" s="357">
        <v>0</v>
      </c>
      <c r="P198" s="357"/>
      <c r="Q198" s="28">
        <f>H198+K198-M198+N198-O198-P198</f>
        <v>3063.7465000000002</v>
      </c>
      <c r="R198" s="360"/>
    </row>
    <row r="199" spans="1:21" ht="15.75" thickBot="1" x14ac:dyDescent="0.3">
      <c r="C199" s="352"/>
      <c r="D199" s="364"/>
      <c r="E199" s="365"/>
      <c r="F199" s="366"/>
      <c r="G199" s="367" t="s">
        <v>31</v>
      </c>
      <c r="H199" s="368">
        <f t="shared" ref="H199:Q199" si="27">SUM(H195:H198)</f>
        <v>10343.752499999999</v>
      </c>
      <c r="I199" s="368">
        <f t="shared" si="27"/>
        <v>13986.404999999999</v>
      </c>
      <c r="J199" s="368">
        <f t="shared" si="27"/>
        <v>8391.8430000000008</v>
      </c>
      <c r="K199" s="368">
        <f t="shared" si="27"/>
        <v>517.18762500000003</v>
      </c>
      <c r="L199" s="368">
        <f t="shared" si="27"/>
        <v>0</v>
      </c>
      <c r="M199" s="368">
        <f t="shared" si="27"/>
        <v>182.65</v>
      </c>
      <c r="N199" s="368">
        <f t="shared" si="27"/>
        <v>143.41999999999999</v>
      </c>
      <c r="O199" s="368">
        <f t="shared" si="27"/>
        <v>0</v>
      </c>
      <c r="P199" s="368">
        <f t="shared" si="27"/>
        <v>0</v>
      </c>
      <c r="Q199" s="368">
        <f t="shared" si="27"/>
        <v>10821.710125000001</v>
      </c>
      <c r="R199" s="349"/>
    </row>
    <row r="200" spans="1:21" x14ac:dyDescent="0.25">
      <c r="C200" s="352"/>
      <c r="D200" s="364"/>
      <c r="E200" s="365"/>
      <c r="F200" s="366"/>
      <c r="G200" s="369"/>
      <c r="H200" s="370"/>
      <c r="I200" s="370"/>
      <c r="J200" s="370"/>
      <c r="K200" s="371"/>
      <c r="L200" s="371"/>
      <c r="M200" s="370"/>
      <c r="N200" s="371"/>
      <c r="O200" s="370"/>
      <c r="P200" s="370"/>
      <c r="Q200" s="370"/>
      <c r="R200" s="349"/>
    </row>
    <row r="201" spans="1:21" x14ac:dyDescent="0.25">
      <c r="C201" s="352"/>
      <c r="D201" s="364"/>
      <c r="E201" s="365"/>
      <c r="F201" s="366"/>
      <c r="G201" s="369"/>
      <c r="H201" s="370"/>
      <c r="I201" s="370"/>
      <c r="J201" s="370"/>
      <c r="K201" s="371"/>
      <c r="L201" s="371"/>
      <c r="M201" s="370"/>
      <c r="N201" s="371"/>
      <c r="O201" s="370"/>
      <c r="P201" s="370"/>
      <c r="Q201" s="370"/>
      <c r="R201" s="349"/>
    </row>
    <row r="202" spans="1:21" x14ac:dyDescent="0.25">
      <c r="C202" s="352"/>
      <c r="D202" s="364"/>
      <c r="E202" s="365"/>
      <c r="F202" s="366"/>
      <c r="G202" s="369"/>
      <c r="H202" s="370"/>
      <c r="I202" s="370"/>
      <c r="J202" s="370"/>
      <c r="K202" s="371"/>
      <c r="L202" s="371"/>
      <c r="M202" s="370"/>
      <c r="N202" s="371"/>
      <c r="O202" s="370"/>
      <c r="P202" s="370"/>
      <c r="Q202" s="370"/>
      <c r="R202" s="349"/>
    </row>
    <row r="203" spans="1:21" s="55" customFormat="1" ht="15.75" thickBot="1" x14ac:dyDescent="0.3">
      <c r="B203"/>
      <c r="C203" s="339"/>
      <c r="D203" s="47"/>
      <c r="E203" s="48"/>
      <c r="F203" s="49"/>
      <c r="G203"/>
      <c r="H203"/>
      <c r="I203" s="47"/>
      <c r="J203" s="47"/>
      <c r="K203" s="50"/>
      <c r="L203" s="50"/>
      <c r="M203" s="47"/>
      <c r="N203" s="51"/>
      <c r="O203"/>
      <c r="P203"/>
      <c r="Q203"/>
      <c r="R203"/>
      <c r="S203" s="2"/>
      <c r="T203"/>
      <c r="U203"/>
    </row>
    <row r="204" spans="1:21" s="2" customFormat="1" x14ac:dyDescent="0.25">
      <c r="A204"/>
      <c r="B204"/>
      <c r="C204" s="52" t="s">
        <v>32</v>
      </c>
      <c r="D204" s="52"/>
      <c r="E204" s="52"/>
      <c r="F204" s="52"/>
      <c r="G204" s="52"/>
      <c r="I204" s="53"/>
      <c r="J204" s="53"/>
      <c r="K204" s="54" t="s">
        <v>33</v>
      </c>
      <c r="L204" s="54"/>
      <c r="M204" s="54"/>
      <c r="N204"/>
      <c r="O204"/>
      <c r="P204"/>
      <c r="Q204" s="54" t="s">
        <v>34</v>
      </c>
      <c r="R204" s="54"/>
      <c r="T204"/>
      <c r="U204"/>
    </row>
    <row r="205" spans="1:21" s="55" customFormat="1" x14ac:dyDescent="0.25">
      <c r="B205"/>
      <c r="C205" s="52" t="s">
        <v>35</v>
      </c>
      <c r="D205" s="52"/>
      <c r="E205" s="52"/>
      <c r="F205" s="52"/>
      <c r="G205" s="52"/>
      <c r="H205" s="52" t="s">
        <v>36</v>
      </c>
      <c r="I205" s="52"/>
      <c r="J205" s="52"/>
      <c r="K205" s="52"/>
      <c r="L205" s="52"/>
      <c r="M205" s="52"/>
      <c r="N205" s="52"/>
      <c r="O205"/>
      <c r="P205"/>
      <c r="Q205" s="52" t="s">
        <v>37</v>
      </c>
      <c r="R205" s="52"/>
      <c r="S205" s="2"/>
      <c r="T205"/>
      <c r="U205"/>
    </row>
    <row r="206" spans="1:21" s="55" customFormat="1" x14ac:dyDescent="0.25">
      <c r="B206"/>
      <c r="C206" s="90"/>
      <c r="D206" s="40"/>
      <c r="E206" s="57"/>
      <c r="F206" s="40"/>
      <c r="G206"/>
      <c r="H206" s="40"/>
      <c r="I206" s="40"/>
      <c r="J206" s="40"/>
      <c r="K206" s="58"/>
      <c r="L206" s="58"/>
      <c r="M206" s="40"/>
      <c r="N206" s="58"/>
      <c r="O206"/>
      <c r="P206"/>
      <c r="Q206" s="40"/>
      <c r="R206" s="40"/>
      <c r="S206" s="2"/>
      <c r="T206"/>
      <c r="U206"/>
    </row>
    <row r="207" spans="1:21" s="55" customFormat="1" x14ac:dyDescent="0.25">
      <c r="B207"/>
      <c r="C207" s="90"/>
      <c r="D207" s="40"/>
      <c r="E207" s="57"/>
      <c r="F207" s="40"/>
      <c r="G207"/>
      <c r="H207" s="40"/>
      <c r="I207" s="40"/>
      <c r="J207" s="40"/>
      <c r="K207" s="58"/>
      <c r="L207" s="58"/>
      <c r="M207" s="40"/>
      <c r="N207" s="58"/>
      <c r="O207"/>
      <c r="P207"/>
      <c r="Q207" s="40"/>
      <c r="R207" s="40"/>
      <c r="S207" s="2"/>
      <c r="T207"/>
      <c r="U207"/>
    </row>
    <row r="208" spans="1:21" s="55" customFormat="1" x14ac:dyDescent="0.25">
      <c r="B208"/>
      <c r="C208" s="352"/>
      <c r="D208" s="364"/>
      <c r="E208" s="365"/>
      <c r="F208" s="366"/>
      <c r="G208" s="369"/>
      <c r="H208" s="370"/>
      <c r="I208" s="370"/>
      <c r="J208" s="370"/>
      <c r="K208" s="371"/>
      <c r="L208" s="371"/>
      <c r="M208" s="370"/>
      <c r="N208" s="371"/>
      <c r="O208" s="370"/>
      <c r="P208" s="370"/>
      <c r="Q208" s="370"/>
      <c r="R208" s="349"/>
      <c r="S208" s="2"/>
      <c r="T208"/>
      <c r="U208"/>
    </row>
    <row r="209" spans="2:21" s="55" customFormat="1" x14ac:dyDescent="0.25">
      <c r="B209"/>
      <c r="C209" s="352"/>
      <c r="D209" s="364"/>
      <c r="E209" s="365"/>
      <c r="F209" s="366"/>
      <c r="G209" s="369"/>
      <c r="H209" s="370"/>
      <c r="I209" s="370"/>
      <c r="J209" s="370"/>
      <c r="K209" s="371"/>
      <c r="L209" s="371"/>
      <c r="M209" s="370"/>
      <c r="N209" s="371"/>
      <c r="O209" s="370"/>
      <c r="P209" s="370"/>
      <c r="Q209" s="370"/>
      <c r="R209" s="349"/>
      <c r="S209" s="2"/>
      <c r="T209"/>
      <c r="U209"/>
    </row>
    <row r="210" spans="2:21" s="55" customFormat="1" x14ac:dyDescent="0.25">
      <c r="B210"/>
      <c r="C210" s="352"/>
      <c r="D210" s="364"/>
      <c r="E210" s="365"/>
      <c r="F210" s="366"/>
      <c r="G210" s="369"/>
      <c r="H210" s="370"/>
      <c r="I210" s="370"/>
      <c r="J210" s="370"/>
      <c r="K210" s="371"/>
      <c r="L210" s="371"/>
      <c r="M210" s="370"/>
      <c r="N210" s="371"/>
      <c r="O210" s="370"/>
      <c r="P210" s="370"/>
      <c r="Q210" s="370"/>
      <c r="R210" s="349"/>
      <c r="S210" s="2"/>
      <c r="T210"/>
      <c r="U210"/>
    </row>
    <row r="211" spans="2:21" s="55" customFormat="1" x14ac:dyDescent="0.25">
      <c r="B211"/>
      <c r="C211" s="352"/>
      <c r="D211" s="364"/>
      <c r="E211" s="365"/>
      <c r="F211" s="366"/>
      <c r="G211" s="369"/>
      <c r="H211" s="370"/>
      <c r="I211" s="370"/>
      <c r="J211" s="370"/>
      <c r="K211" s="371"/>
      <c r="L211" s="371"/>
      <c r="M211" s="370"/>
      <c r="N211" s="371"/>
      <c r="O211" s="370"/>
      <c r="P211" s="370"/>
      <c r="Q211" s="370"/>
      <c r="R211" s="349"/>
      <c r="S211" s="2"/>
      <c r="T211"/>
      <c r="U211"/>
    </row>
    <row r="212" spans="2:21" s="55" customFormat="1" x14ac:dyDescent="0.25">
      <c r="B212"/>
      <c r="C212" s="352"/>
      <c r="D212" s="364"/>
      <c r="E212" s="365"/>
      <c r="F212" s="366"/>
      <c r="G212" s="369"/>
      <c r="H212" s="370"/>
      <c r="I212" s="370"/>
      <c r="J212" s="370"/>
      <c r="K212" s="371"/>
      <c r="L212" s="371"/>
      <c r="M212" s="370"/>
      <c r="N212" s="371"/>
      <c r="O212" s="370"/>
      <c r="P212" s="370"/>
      <c r="Q212" s="370"/>
      <c r="R212" s="349"/>
      <c r="S212" s="2"/>
      <c r="T212"/>
      <c r="U212"/>
    </row>
    <row r="213" spans="2:21" s="55" customFormat="1" x14ac:dyDescent="0.25">
      <c r="B213"/>
      <c r="C213" s="352"/>
      <c r="D213" s="364"/>
      <c r="E213" s="365"/>
      <c r="F213" s="366"/>
      <c r="G213" s="369"/>
      <c r="H213" s="370"/>
      <c r="I213" s="370"/>
      <c r="J213" s="370"/>
      <c r="K213" s="371"/>
      <c r="L213" s="371"/>
      <c r="M213" s="370"/>
      <c r="N213" s="371"/>
      <c r="O213" s="370"/>
      <c r="P213" s="370"/>
      <c r="Q213" s="370"/>
      <c r="R213" s="349"/>
      <c r="S213" s="2"/>
      <c r="T213"/>
      <c r="U213"/>
    </row>
    <row r="214" spans="2:21" s="55" customFormat="1" x14ac:dyDescent="0.25">
      <c r="B214"/>
      <c r="C214" s="352"/>
      <c r="D214" s="364"/>
      <c r="E214" s="365"/>
      <c r="F214" s="366"/>
      <c r="G214" s="369"/>
      <c r="H214" s="370"/>
      <c r="I214" s="370"/>
      <c r="J214" s="370"/>
      <c r="K214" s="371"/>
      <c r="L214" s="371"/>
      <c r="M214" s="370"/>
      <c r="N214" s="371"/>
      <c r="O214" s="370"/>
      <c r="P214" s="370"/>
      <c r="Q214" s="370"/>
      <c r="R214" s="349"/>
      <c r="S214" s="2"/>
      <c r="T214"/>
      <c r="U214"/>
    </row>
    <row r="215" spans="2:21" s="55" customFormat="1" x14ac:dyDescent="0.25">
      <c r="B215"/>
      <c r="C215" s="352"/>
      <c r="D215" s="364"/>
      <c r="E215" s="365"/>
      <c r="F215" s="366"/>
      <c r="G215" s="369"/>
      <c r="H215" s="370"/>
      <c r="I215" s="370"/>
      <c r="J215" s="370"/>
      <c r="K215" s="371"/>
      <c r="L215" s="371"/>
      <c r="M215" s="370"/>
      <c r="N215" s="371"/>
      <c r="O215" s="370"/>
      <c r="P215" s="370"/>
      <c r="Q215" s="370"/>
      <c r="R215" s="349"/>
      <c r="S215" s="2"/>
      <c r="T215"/>
      <c r="U215"/>
    </row>
    <row r="216" spans="2:21" s="55" customFormat="1" x14ac:dyDescent="0.25">
      <c r="B216"/>
      <c r="C216" s="352"/>
      <c r="D216" s="364"/>
      <c r="E216" s="365"/>
      <c r="F216" s="366"/>
      <c r="G216" s="369"/>
      <c r="H216" s="370"/>
      <c r="I216" s="370"/>
      <c r="J216" s="370"/>
      <c r="K216" s="371"/>
      <c r="L216" s="371"/>
      <c r="M216" s="370"/>
      <c r="N216" s="371"/>
      <c r="O216" s="370"/>
      <c r="P216" s="370"/>
      <c r="Q216" s="370"/>
      <c r="R216" s="349"/>
      <c r="S216" s="2"/>
      <c r="T216"/>
      <c r="U216"/>
    </row>
    <row r="217" spans="2:21" s="55" customFormat="1" x14ac:dyDescent="0.25">
      <c r="B217"/>
      <c r="C217" s="352"/>
      <c r="D217" s="364"/>
      <c r="E217" s="365"/>
      <c r="F217" s="366"/>
      <c r="G217" s="369"/>
      <c r="H217" s="370"/>
      <c r="I217" s="370"/>
      <c r="J217" s="370"/>
      <c r="K217" s="371"/>
      <c r="L217" s="371"/>
      <c r="M217" s="370"/>
      <c r="N217" s="371"/>
      <c r="O217" s="370"/>
      <c r="P217" s="370"/>
      <c r="Q217" s="370"/>
      <c r="R217" s="349"/>
      <c r="S217" s="2"/>
      <c r="T217"/>
      <c r="U217"/>
    </row>
    <row r="218" spans="2:21" s="55" customFormat="1" x14ac:dyDescent="0.25">
      <c r="B218"/>
      <c r="C218" s="352"/>
      <c r="D218" s="364"/>
      <c r="E218" s="365"/>
      <c r="F218" s="366"/>
      <c r="G218" s="369"/>
      <c r="H218" s="370"/>
      <c r="I218" s="370"/>
      <c r="J218" s="370"/>
      <c r="K218" s="371"/>
      <c r="L218" s="371"/>
      <c r="M218" s="370"/>
      <c r="N218" s="371"/>
      <c r="O218" s="370"/>
      <c r="P218" s="370"/>
      <c r="Q218" s="370"/>
      <c r="R218" s="349"/>
      <c r="S218" s="2"/>
      <c r="T218"/>
      <c r="U218"/>
    </row>
    <row r="219" spans="2:21" s="55" customFormat="1" x14ac:dyDescent="0.25">
      <c r="B219"/>
      <c r="C219" s="352"/>
      <c r="D219" s="364"/>
      <c r="E219" s="365"/>
      <c r="F219" s="366"/>
      <c r="G219" s="369"/>
      <c r="H219" s="370"/>
      <c r="I219" s="370"/>
      <c r="J219" s="370"/>
      <c r="K219" s="371"/>
      <c r="L219" s="371"/>
      <c r="M219" s="370"/>
      <c r="N219" s="371"/>
      <c r="O219" s="370"/>
      <c r="P219" s="370"/>
      <c r="Q219" s="370"/>
      <c r="R219" s="349"/>
      <c r="S219" s="2"/>
      <c r="T219"/>
      <c r="U219"/>
    </row>
    <row r="220" spans="2:21" s="55" customFormat="1" x14ac:dyDescent="0.25">
      <c r="B220"/>
      <c r="C220" s="352"/>
      <c r="D220" s="364"/>
      <c r="E220" s="365"/>
      <c r="F220" s="366"/>
      <c r="G220" s="369"/>
      <c r="H220" s="370"/>
      <c r="I220" s="370"/>
      <c r="J220" s="370"/>
      <c r="K220" s="371"/>
      <c r="L220" s="371"/>
      <c r="M220" s="370"/>
      <c r="N220" s="371"/>
      <c r="O220" s="370"/>
      <c r="P220" s="370"/>
      <c r="Q220" s="370"/>
      <c r="R220" s="349"/>
      <c r="S220" s="2"/>
      <c r="T220"/>
      <c r="U220"/>
    </row>
    <row r="221" spans="2:21" s="55" customFormat="1" ht="29.25" x14ac:dyDescent="0.5">
      <c r="B221"/>
      <c r="C221" s="59"/>
      <c r="D221" s="59"/>
      <c r="E221" s="372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2"/>
      <c r="T221"/>
      <c r="U221"/>
    </row>
    <row r="222" spans="2:21" s="55" customFormat="1" ht="29.25" customHeight="1" x14ac:dyDescent="0.5">
      <c r="B222" s="1" t="s">
        <v>0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/>
      <c r="U222"/>
    </row>
    <row r="223" spans="2:21" s="55" customFormat="1" ht="23.25" x14ac:dyDescent="0.35">
      <c r="B223"/>
      <c r="C223" s="3" t="s">
        <v>1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"/>
      <c r="T223"/>
      <c r="U223"/>
    </row>
    <row r="224" spans="2:21" s="55" customFormat="1" ht="16.5" customHeight="1" x14ac:dyDescent="0.35">
      <c r="B224"/>
      <c r="C224" s="373" t="s">
        <v>2</v>
      </c>
      <c r="D224" s="374"/>
      <c r="E224" s="375"/>
      <c r="F224" s="374"/>
      <c r="G224" s="374"/>
      <c r="H224" s="374"/>
      <c r="I224" s="374"/>
      <c r="J224" s="374"/>
      <c r="K224" s="376"/>
      <c r="L224" s="376"/>
      <c r="M224" s="374"/>
      <c r="N224" s="376"/>
      <c r="O224" s="374"/>
      <c r="P224" s="374"/>
      <c r="Q224" s="374"/>
      <c r="R224" s="374"/>
      <c r="S224" s="2"/>
      <c r="T224"/>
      <c r="U224"/>
    </row>
    <row r="225" spans="1:21" s="55" customFormat="1" ht="16.5" customHeight="1" x14ac:dyDescent="0.25">
      <c r="B225"/>
      <c r="C225" s="377" t="s">
        <v>169</v>
      </c>
      <c r="D225" s="377"/>
      <c r="E225" s="377"/>
      <c r="F225" s="377"/>
      <c r="G225" s="377"/>
      <c r="H225" s="377"/>
      <c r="I225" s="377"/>
      <c r="J225" s="377"/>
      <c r="K225" s="377"/>
      <c r="L225" s="377"/>
      <c r="M225" s="377"/>
      <c r="N225" s="377"/>
      <c r="O225" s="377"/>
      <c r="P225" s="377"/>
      <c r="Q225" s="377"/>
      <c r="R225" s="301" t="s">
        <v>3</v>
      </c>
      <c r="S225" s="2"/>
      <c r="T225"/>
      <c r="U225"/>
    </row>
    <row r="226" spans="1:21" s="55" customFormat="1" ht="16.5" customHeight="1" x14ac:dyDescent="0.25">
      <c r="B226"/>
      <c r="C226" s="378"/>
      <c r="D226" s="378"/>
      <c r="E226" s="379"/>
      <c r="F226" s="378"/>
      <c r="G226" s="378"/>
      <c r="H226" s="378"/>
      <c r="I226" s="378"/>
      <c r="J226" s="378"/>
      <c r="K226" s="380"/>
      <c r="L226" s="380"/>
      <c r="M226" s="378"/>
      <c r="N226" s="380"/>
      <c r="O226" s="378"/>
      <c r="P226" s="378"/>
      <c r="Q226" s="378"/>
      <c r="R226" s="11" t="s">
        <v>5</v>
      </c>
      <c r="S226" s="2"/>
      <c r="T226"/>
      <c r="U226"/>
    </row>
    <row r="227" spans="1:21" x14ac:dyDescent="0.25">
      <c r="C227" s="12" t="str">
        <f>C193</f>
        <v>PERIODO DEL 16 AL 30 DE JUNIO 2021</v>
      </c>
      <c r="D227" s="13"/>
      <c r="E227" s="6"/>
      <c r="F227" s="381"/>
      <c r="G227" s="382"/>
      <c r="H227" s="383"/>
      <c r="I227" s="383"/>
      <c r="J227" s="383"/>
      <c r="K227" s="384"/>
      <c r="L227" s="384"/>
      <c r="M227" s="383"/>
      <c r="N227" s="384"/>
      <c r="O227" s="383"/>
      <c r="P227" s="383"/>
      <c r="Q227" s="383"/>
      <c r="R227" s="14"/>
    </row>
    <row r="228" spans="1:21" ht="22.5" x14ac:dyDescent="0.25">
      <c r="C228" s="15" t="s">
        <v>7</v>
      </c>
      <c r="D228" s="15" t="s">
        <v>8</v>
      </c>
      <c r="E228" s="16" t="s">
        <v>9</v>
      </c>
      <c r="F228" s="15" t="s">
        <v>10</v>
      </c>
      <c r="G228" s="15" t="s">
        <v>11</v>
      </c>
      <c r="H228" s="15" t="s">
        <v>12</v>
      </c>
      <c r="I228" s="15"/>
      <c r="J228" s="15"/>
      <c r="K228" s="17" t="s">
        <v>13</v>
      </c>
      <c r="L228" s="18" t="s">
        <v>14</v>
      </c>
      <c r="M228" s="15" t="s">
        <v>15</v>
      </c>
      <c r="N228" s="19" t="s">
        <v>16</v>
      </c>
      <c r="O228" s="20" t="s">
        <v>17</v>
      </c>
      <c r="P228" s="20" t="s">
        <v>18</v>
      </c>
      <c r="Q228" s="21" t="s">
        <v>19</v>
      </c>
      <c r="R228" s="15" t="s">
        <v>20</v>
      </c>
    </row>
    <row r="229" spans="1:21" ht="26.25" customHeight="1" x14ac:dyDescent="0.25">
      <c r="A229" s="22" t="s">
        <v>170</v>
      </c>
      <c r="C229" s="35" t="s">
        <v>171</v>
      </c>
      <c r="D229" s="385" t="s">
        <v>172</v>
      </c>
      <c r="E229" s="330" t="s">
        <v>173</v>
      </c>
      <c r="F229" s="124">
        <v>113</v>
      </c>
      <c r="G229" s="284">
        <v>15</v>
      </c>
      <c r="H229" s="28">
        <v>4516.95</v>
      </c>
      <c r="I229" s="28">
        <f>H229*2</f>
        <v>9033.9</v>
      </c>
      <c r="J229" s="28">
        <f>K229*24</f>
        <v>5420.34</v>
      </c>
      <c r="K229" s="76">
        <f>H229*0.05</f>
        <v>225.8475</v>
      </c>
      <c r="L229" s="76"/>
      <c r="M229" s="28">
        <v>356.3</v>
      </c>
      <c r="N229" s="29">
        <v>0</v>
      </c>
      <c r="O229" s="28">
        <v>0</v>
      </c>
      <c r="P229" s="28"/>
      <c r="Q229" s="28">
        <f>H229+K229-M229+N229-O229-P229</f>
        <v>4386.4974999999995</v>
      </c>
      <c r="R229" s="28"/>
      <c r="S229" s="386"/>
      <c r="T229" s="387"/>
    </row>
    <row r="230" spans="1:21" ht="26.25" customHeight="1" x14ac:dyDescent="0.25">
      <c r="A230" s="22" t="s">
        <v>174</v>
      </c>
      <c r="C230" s="332" t="s">
        <v>175</v>
      </c>
      <c r="D230" s="329"/>
      <c r="E230" s="330" t="s">
        <v>173</v>
      </c>
      <c r="F230" s="124">
        <v>113</v>
      </c>
      <c r="G230" s="284">
        <v>15</v>
      </c>
      <c r="H230" s="28">
        <f>3142.53/15*G230</f>
        <v>3142.53</v>
      </c>
      <c r="I230" s="28">
        <f>H230*2</f>
        <v>6285.06</v>
      </c>
      <c r="J230" s="28">
        <f>K230*24</f>
        <v>3771.0360000000005</v>
      </c>
      <c r="K230" s="76">
        <f>H230*0.05</f>
        <v>157.12650000000002</v>
      </c>
      <c r="L230" s="76"/>
      <c r="M230" s="80">
        <v>81.66</v>
      </c>
      <c r="N230" s="81">
        <v>0</v>
      </c>
      <c r="O230" s="80">
        <v>0</v>
      </c>
      <c r="P230" s="80"/>
      <c r="Q230" s="28">
        <f>H230+K230-M230+N230-O230-P230+L230</f>
        <v>3217.9965000000002</v>
      </c>
      <c r="R230" s="331"/>
      <c r="S230" s="388"/>
    </row>
    <row r="231" spans="1:21" ht="26.25" customHeight="1" x14ac:dyDescent="0.25">
      <c r="A231" s="353"/>
      <c r="C231" s="332" t="s">
        <v>176</v>
      </c>
      <c r="D231" s="329"/>
      <c r="E231" s="330" t="s">
        <v>177</v>
      </c>
      <c r="F231" s="124">
        <v>113</v>
      </c>
      <c r="G231" s="284">
        <v>15</v>
      </c>
      <c r="H231" s="28">
        <v>3456.76</v>
      </c>
      <c r="I231" s="28">
        <f>H231*2</f>
        <v>6913.52</v>
      </c>
      <c r="J231" s="28">
        <f>K231*24</f>
        <v>4148.112000000001</v>
      </c>
      <c r="K231" s="76">
        <f>H231*0.05</f>
        <v>172.83800000000002</v>
      </c>
      <c r="L231" s="76"/>
      <c r="M231" s="80">
        <v>115.84</v>
      </c>
      <c r="N231" s="81">
        <v>0</v>
      </c>
      <c r="O231" s="80">
        <v>0</v>
      </c>
      <c r="P231" s="80"/>
      <c r="Q231" s="28">
        <f>H231+K231-M231+N231-O231-P231</f>
        <v>3513.7580000000003</v>
      </c>
      <c r="R231" s="331"/>
      <c r="S231" s="388"/>
    </row>
    <row r="232" spans="1:21" ht="15.75" thickBot="1" x14ac:dyDescent="0.3">
      <c r="C232" s="389"/>
      <c r="D232" s="382"/>
      <c r="E232" s="390"/>
      <c r="F232" s="391"/>
      <c r="G232" s="367" t="s">
        <v>31</v>
      </c>
      <c r="H232" s="392">
        <f t="shared" ref="H232:Q232" si="28">SUM(H229:H231)</f>
        <v>11116.24</v>
      </c>
      <c r="I232" s="392">
        <f t="shared" si="28"/>
        <v>22232.48</v>
      </c>
      <c r="J232" s="392">
        <f t="shared" si="28"/>
        <v>13339.488000000001</v>
      </c>
      <c r="K232" s="392">
        <f t="shared" si="28"/>
        <v>555.81200000000013</v>
      </c>
      <c r="L232" s="392">
        <f t="shared" si="28"/>
        <v>0</v>
      </c>
      <c r="M232" s="392">
        <f t="shared" si="28"/>
        <v>553.80000000000007</v>
      </c>
      <c r="N232" s="392">
        <f t="shared" si="28"/>
        <v>0</v>
      </c>
      <c r="O232" s="392">
        <f t="shared" si="28"/>
        <v>0</v>
      </c>
      <c r="P232" s="392">
        <f t="shared" si="28"/>
        <v>0</v>
      </c>
      <c r="Q232" s="392">
        <f t="shared" si="28"/>
        <v>11118.252</v>
      </c>
      <c r="R232" s="382"/>
      <c r="S232" s="388"/>
    </row>
    <row r="233" spans="1:21" x14ac:dyDescent="0.25">
      <c r="C233" s="389"/>
      <c r="D233" s="382"/>
      <c r="E233" s="390"/>
      <c r="F233" s="391"/>
      <c r="G233" s="369"/>
      <c r="H233" s="393"/>
      <c r="I233" s="393"/>
      <c r="J233" s="393"/>
      <c r="K233" s="394"/>
      <c r="L233" s="394"/>
      <c r="M233" s="393"/>
      <c r="N233" s="394"/>
      <c r="O233" s="393"/>
      <c r="P233" s="393"/>
      <c r="Q233" s="393"/>
      <c r="R233" s="382"/>
      <c r="S233" s="388"/>
    </row>
    <row r="234" spans="1:21" x14ac:dyDescent="0.25">
      <c r="D234" t="s">
        <v>38</v>
      </c>
      <c r="F234" s="40"/>
      <c r="S234" s="388"/>
    </row>
    <row r="235" spans="1:21" ht="15.75" x14ac:dyDescent="0.25">
      <c r="C235" s="395" t="s">
        <v>178</v>
      </c>
      <c r="D235" s="395"/>
      <c r="E235" s="395"/>
      <c r="F235" s="395"/>
      <c r="G235" s="395"/>
      <c r="H235" s="395"/>
      <c r="I235" s="395"/>
      <c r="J235" s="395"/>
      <c r="K235" s="395"/>
      <c r="L235" s="395"/>
      <c r="M235" s="395"/>
      <c r="N235" s="395"/>
      <c r="O235" s="395"/>
      <c r="P235" s="395"/>
      <c r="Q235" s="395"/>
      <c r="R235" s="395"/>
      <c r="S235" s="388"/>
    </row>
    <row r="236" spans="1:21" x14ac:dyDescent="0.25">
      <c r="C236" s="12" t="str">
        <f>C227</f>
        <v>PERIODO DEL 16 AL 30 DE JUNIO 2021</v>
      </c>
      <c r="D236" s="13"/>
      <c r="E236" s="6"/>
      <c r="F236" s="396"/>
      <c r="G236" s="397"/>
      <c r="H236" s="224"/>
      <c r="I236" s="224"/>
      <c r="J236" s="224"/>
      <c r="K236" s="225"/>
      <c r="L236" s="225"/>
      <c r="M236" s="224"/>
      <c r="N236" s="225"/>
      <c r="O236" s="224"/>
      <c r="P236" s="224"/>
      <c r="Q236" s="224"/>
      <c r="R236" s="397"/>
      <c r="S236" s="388"/>
    </row>
    <row r="237" spans="1:21" ht="22.5" x14ac:dyDescent="0.25">
      <c r="C237" s="15" t="s">
        <v>7</v>
      </c>
      <c r="D237" s="15" t="s">
        <v>8</v>
      </c>
      <c r="E237" s="16" t="s">
        <v>9</v>
      </c>
      <c r="F237" s="15" t="s">
        <v>10</v>
      </c>
      <c r="G237" s="15" t="s">
        <v>11</v>
      </c>
      <c r="H237" s="15" t="s">
        <v>12</v>
      </c>
      <c r="I237" s="15"/>
      <c r="J237" s="15"/>
      <c r="K237" s="17" t="s">
        <v>13</v>
      </c>
      <c r="L237" s="18" t="s">
        <v>14</v>
      </c>
      <c r="M237" s="15" t="s">
        <v>15</v>
      </c>
      <c r="N237" s="19" t="s">
        <v>16</v>
      </c>
      <c r="O237" s="20" t="s">
        <v>17</v>
      </c>
      <c r="P237" s="20" t="s">
        <v>18</v>
      </c>
      <c r="Q237" s="21" t="s">
        <v>19</v>
      </c>
      <c r="R237" s="15" t="s">
        <v>20</v>
      </c>
    </row>
    <row r="238" spans="1:21" ht="25.5" customHeight="1" x14ac:dyDescent="0.25">
      <c r="A238" s="22" t="s">
        <v>179</v>
      </c>
      <c r="C238" s="35" t="s">
        <v>180</v>
      </c>
      <c r="D238" s="398"/>
      <c r="E238" s="399" t="s">
        <v>181</v>
      </c>
      <c r="F238" s="124">
        <v>113</v>
      </c>
      <c r="G238" s="197">
        <v>15</v>
      </c>
      <c r="H238" s="28">
        <f>3102.45/15*G238</f>
        <v>3102.45</v>
      </c>
      <c r="I238" s="28"/>
      <c r="J238" s="28"/>
      <c r="K238" s="76">
        <f>H238*0.05</f>
        <v>155.1225</v>
      </c>
      <c r="L238" s="76"/>
      <c r="M238" s="80">
        <v>77.3</v>
      </c>
      <c r="N238" s="81">
        <v>0</v>
      </c>
      <c r="O238" s="80">
        <v>0</v>
      </c>
      <c r="P238" s="80"/>
      <c r="Q238" s="28">
        <f>H238+K238-M238+N238-O238-P238+L238</f>
        <v>3180.2724999999996</v>
      </c>
      <c r="R238" s="398"/>
    </row>
    <row r="239" spans="1:21" ht="25.5" customHeight="1" x14ac:dyDescent="0.25">
      <c r="A239" s="22" t="s">
        <v>182</v>
      </c>
      <c r="C239" s="35" t="s">
        <v>183</v>
      </c>
      <c r="D239" s="398"/>
      <c r="E239" s="399" t="s">
        <v>184</v>
      </c>
      <c r="F239" s="124">
        <v>113</v>
      </c>
      <c r="G239" s="197">
        <v>15</v>
      </c>
      <c r="H239" s="28">
        <v>2261.3700000000003</v>
      </c>
      <c r="I239" s="28"/>
      <c r="J239" s="28"/>
      <c r="K239" s="76">
        <f>H239*0.05</f>
        <v>113.06850000000003</v>
      </c>
      <c r="L239" s="76"/>
      <c r="M239" s="80">
        <v>0</v>
      </c>
      <c r="N239" s="81">
        <v>44.22</v>
      </c>
      <c r="O239" s="28">
        <v>0</v>
      </c>
      <c r="P239" s="28"/>
      <c r="Q239" s="28">
        <f>H239+K239-M239+N239-O239-P239+L239</f>
        <v>2418.6585</v>
      </c>
      <c r="R239" s="398"/>
    </row>
    <row r="240" spans="1:21" ht="20.25" customHeight="1" thickBot="1" x14ac:dyDescent="0.3">
      <c r="C240" s="389"/>
      <c r="D240" s="382"/>
      <c r="E240" s="390"/>
      <c r="F240" s="391"/>
      <c r="G240" s="367" t="s">
        <v>31</v>
      </c>
      <c r="H240" s="392">
        <f>SUM(H238:H239)</f>
        <v>5363.82</v>
      </c>
      <c r="I240" s="392">
        <f t="shared" ref="I240:Q240" si="29">SUM(I238:I239)</f>
        <v>0</v>
      </c>
      <c r="J240" s="392">
        <f t="shared" si="29"/>
        <v>0</v>
      </c>
      <c r="K240" s="392">
        <f t="shared" si="29"/>
        <v>268.19100000000003</v>
      </c>
      <c r="L240" s="392">
        <f t="shared" si="29"/>
        <v>0</v>
      </c>
      <c r="M240" s="392">
        <f t="shared" si="29"/>
        <v>77.3</v>
      </c>
      <c r="N240" s="392">
        <f t="shared" si="29"/>
        <v>44.22</v>
      </c>
      <c r="O240" s="392">
        <f t="shared" si="29"/>
        <v>0</v>
      </c>
      <c r="P240" s="392">
        <f t="shared" si="29"/>
        <v>0</v>
      </c>
      <c r="Q240" s="392">
        <f t="shared" si="29"/>
        <v>5598.9309999999996</v>
      </c>
      <c r="R240" s="382"/>
      <c r="S240" s="388"/>
    </row>
    <row r="241" spans="1:21" ht="20.25" customHeight="1" x14ac:dyDescent="0.25">
      <c r="C241" s="389"/>
      <c r="D241" s="382"/>
      <c r="E241" s="390"/>
      <c r="F241" s="391"/>
      <c r="G241" s="369"/>
      <c r="H241" s="393"/>
      <c r="I241" s="393"/>
      <c r="J241" s="393"/>
      <c r="K241" s="394"/>
      <c r="L241" s="394"/>
      <c r="M241" s="393"/>
      <c r="N241" s="394"/>
      <c r="O241" s="393"/>
      <c r="P241" s="393"/>
      <c r="Q241" s="393"/>
      <c r="R241" s="382"/>
      <c r="S241" s="388"/>
    </row>
    <row r="242" spans="1:21" ht="20.25" customHeight="1" x14ac:dyDescent="0.25">
      <c r="C242" s="395" t="s">
        <v>185</v>
      </c>
      <c r="D242" s="395"/>
      <c r="E242" s="395"/>
      <c r="F242" s="395"/>
      <c r="G242" s="395"/>
      <c r="H242" s="395"/>
      <c r="I242" s="395"/>
      <c r="J242" s="395"/>
      <c r="K242" s="395"/>
      <c r="L242" s="395"/>
      <c r="M242" s="395"/>
      <c r="N242" s="395"/>
      <c r="O242" s="395"/>
      <c r="P242" s="395"/>
      <c r="Q242" s="395"/>
      <c r="R242" s="395"/>
      <c r="S242" s="388"/>
    </row>
    <row r="243" spans="1:21" ht="20.25" customHeight="1" x14ac:dyDescent="0.25">
      <c r="C243" s="12" t="str">
        <f>C236</f>
        <v>PERIODO DEL 16 AL 30 DE JUNIO 2021</v>
      </c>
      <c r="D243" s="13"/>
      <c r="E243" s="6"/>
      <c r="F243" s="396"/>
      <c r="G243" s="397"/>
      <c r="H243" s="224"/>
      <c r="I243" s="224"/>
      <c r="J243" s="224"/>
      <c r="K243" s="225"/>
      <c r="L243" s="225"/>
      <c r="M243" s="224"/>
      <c r="N243" s="225"/>
      <c r="O243" s="224"/>
      <c r="P243" s="224"/>
      <c r="Q243" s="224"/>
      <c r="R243" s="397"/>
      <c r="S243" s="388"/>
    </row>
    <row r="244" spans="1:21" ht="22.5" x14ac:dyDescent="0.25">
      <c r="C244" s="15" t="s">
        <v>7</v>
      </c>
      <c r="D244" s="15" t="s">
        <v>8</v>
      </c>
      <c r="E244" s="16" t="s">
        <v>9</v>
      </c>
      <c r="F244" s="15" t="s">
        <v>10</v>
      </c>
      <c r="G244" s="15" t="s">
        <v>11</v>
      </c>
      <c r="H244" s="15" t="s">
        <v>12</v>
      </c>
      <c r="I244" s="15"/>
      <c r="J244" s="15"/>
      <c r="K244" s="17" t="s">
        <v>13</v>
      </c>
      <c r="L244" s="18" t="s">
        <v>14</v>
      </c>
      <c r="M244" s="15" t="s">
        <v>15</v>
      </c>
      <c r="N244" s="19" t="s">
        <v>16</v>
      </c>
      <c r="O244" s="20" t="s">
        <v>17</v>
      </c>
      <c r="P244" s="20" t="s">
        <v>18</v>
      </c>
      <c r="Q244" s="21" t="s">
        <v>19</v>
      </c>
      <c r="R244" s="15" t="s">
        <v>20</v>
      </c>
    </row>
    <row r="245" spans="1:21" ht="26.25" customHeight="1" x14ac:dyDescent="0.25">
      <c r="A245" s="22" t="s">
        <v>186</v>
      </c>
      <c r="C245" s="24" t="s">
        <v>187</v>
      </c>
      <c r="D245" s="25"/>
      <c r="E245" s="26" t="s">
        <v>188</v>
      </c>
      <c r="F245" s="124">
        <v>113</v>
      </c>
      <c r="G245" s="197">
        <v>15</v>
      </c>
      <c r="H245" s="28">
        <f>3102.45/15*G245</f>
        <v>3102.45</v>
      </c>
      <c r="I245" s="28"/>
      <c r="J245" s="28"/>
      <c r="K245" s="76">
        <f>H245*0.05</f>
        <v>155.1225</v>
      </c>
      <c r="L245" s="76"/>
      <c r="M245" s="80">
        <v>77.3</v>
      </c>
      <c r="N245" s="81">
        <v>0</v>
      </c>
      <c r="O245" s="80">
        <v>0</v>
      </c>
      <c r="P245" s="80"/>
      <c r="Q245" s="28">
        <f>H245+K245-M245+N245-O245-P245+L245</f>
        <v>3180.2724999999996</v>
      </c>
      <c r="R245" s="398"/>
    </row>
    <row r="246" spans="1:21" ht="26.25" customHeight="1" x14ac:dyDescent="0.25">
      <c r="A246" s="22"/>
      <c r="C246" s="35"/>
      <c r="D246" s="398"/>
      <c r="E246" s="399"/>
      <c r="F246" s="124"/>
      <c r="G246" s="197"/>
      <c r="H246" s="28"/>
      <c r="I246" s="28"/>
      <c r="J246" s="28"/>
      <c r="K246" s="76"/>
      <c r="L246" s="76"/>
      <c r="M246" s="80"/>
      <c r="N246" s="81"/>
      <c r="O246" s="28"/>
      <c r="P246" s="28"/>
      <c r="Q246" s="28"/>
      <c r="R246" s="32"/>
    </row>
    <row r="247" spans="1:21" ht="20.25" customHeight="1" thickBot="1" x14ac:dyDescent="0.3">
      <c r="C247" s="389"/>
      <c r="D247" s="382"/>
      <c r="E247" s="390"/>
      <c r="F247" s="391"/>
      <c r="G247" s="400" t="s">
        <v>31</v>
      </c>
      <c r="H247" s="234">
        <f>SUM(H245:H246)</f>
        <v>3102.45</v>
      </c>
      <c r="I247" s="234">
        <f t="shared" ref="I247:Q247" si="30">SUM(I245:I246)</f>
        <v>0</v>
      </c>
      <c r="J247" s="234">
        <f t="shared" si="30"/>
        <v>0</v>
      </c>
      <c r="K247" s="234">
        <f t="shared" si="30"/>
        <v>155.1225</v>
      </c>
      <c r="L247" s="234">
        <f t="shared" si="30"/>
        <v>0</v>
      </c>
      <c r="M247" s="234">
        <f t="shared" si="30"/>
        <v>77.3</v>
      </c>
      <c r="N247" s="234">
        <f t="shared" si="30"/>
        <v>0</v>
      </c>
      <c r="O247" s="234">
        <f t="shared" si="30"/>
        <v>0</v>
      </c>
      <c r="P247" s="234">
        <f t="shared" si="30"/>
        <v>0</v>
      </c>
      <c r="Q247" s="234">
        <f t="shared" si="30"/>
        <v>3180.2724999999996</v>
      </c>
      <c r="R247" s="382"/>
      <c r="S247" s="388"/>
    </row>
    <row r="248" spans="1:21" ht="20.25" customHeight="1" x14ac:dyDescent="0.25">
      <c r="C248" s="389"/>
      <c r="D248" s="382"/>
      <c r="E248" s="390"/>
      <c r="F248" s="391"/>
      <c r="G248" s="369"/>
      <c r="H248" s="393"/>
      <c r="I248" s="393"/>
      <c r="J248" s="393"/>
      <c r="K248" s="394"/>
      <c r="L248" s="394"/>
      <c r="M248" s="393"/>
      <c r="N248" s="394"/>
      <c r="O248" s="393"/>
      <c r="P248" s="393"/>
      <c r="Q248" s="393"/>
      <c r="R248" s="382"/>
      <c r="S248" s="388"/>
    </row>
    <row r="249" spans="1:21" ht="20.25" customHeight="1" thickBot="1" x14ac:dyDescent="0.3">
      <c r="C249" s="339"/>
      <c r="D249" s="47"/>
      <c r="E249" s="48"/>
      <c r="F249" s="49"/>
      <c r="I249" s="47"/>
      <c r="J249" s="47"/>
      <c r="K249" s="50"/>
      <c r="L249" s="50"/>
      <c r="M249" s="47"/>
      <c r="S249" s="388"/>
    </row>
    <row r="250" spans="1:21" s="2" customFormat="1" x14ac:dyDescent="0.25">
      <c r="A250"/>
      <c r="B250"/>
      <c r="C250" s="52" t="s">
        <v>32</v>
      </c>
      <c r="D250" s="52"/>
      <c r="E250" s="52"/>
      <c r="F250" s="52"/>
      <c r="G250" s="52"/>
      <c r="I250" s="53"/>
      <c r="J250" s="53"/>
      <c r="K250" s="54" t="s">
        <v>33</v>
      </c>
      <c r="L250" s="54"/>
      <c r="M250" s="54"/>
      <c r="N250"/>
      <c r="O250"/>
      <c r="P250"/>
      <c r="Q250" s="54" t="s">
        <v>34</v>
      </c>
      <c r="R250" s="54"/>
      <c r="T250"/>
      <c r="U250"/>
    </row>
    <row r="251" spans="1:21" s="55" customFormat="1" x14ac:dyDescent="0.25">
      <c r="B251"/>
      <c r="C251" s="52" t="s">
        <v>35</v>
      </c>
      <c r="D251" s="52"/>
      <c r="E251" s="52"/>
      <c r="F251" s="52"/>
      <c r="G251" s="52"/>
      <c r="H251" s="52" t="s">
        <v>36</v>
      </c>
      <c r="I251" s="52"/>
      <c r="J251" s="52"/>
      <c r="K251" s="52"/>
      <c r="L251" s="52"/>
      <c r="M251" s="52"/>
      <c r="N251" s="52"/>
      <c r="O251"/>
      <c r="P251"/>
      <c r="Q251" s="52" t="s">
        <v>37</v>
      </c>
      <c r="R251" s="52"/>
      <c r="S251" s="2"/>
      <c r="T251"/>
      <c r="U251"/>
    </row>
    <row r="252" spans="1:21" ht="27" customHeight="1" x14ac:dyDescent="0.5">
      <c r="C252" s="1" t="s">
        <v>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388"/>
    </row>
    <row r="253" spans="1:21" ht="20.25" customHeight="1" x14ac:dyDescent="0.35">
      <c r="C253" s="3" t="s">
        <v>1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88"/>
    </row>
    <row r="254" spans="1:21" ht="20.25" customHeight="1" x14ac:dyDescent="0.35">
      <c r="D254" s="374"/>
      <c r="E254" s="395" t="s">
        <v>189</v>
      </c>
      <c r="F254" s="395"/>
      <c r="G254" s="395"/>
      <c r="H254" s="395"/>
      <c r="I254" s="395"/>
      <c r="J254" s="395"/>
      <c r="K254" s="395"/>
      <c r="L254" s="395"/>
      <c r="M254" s="395"/>
      <c r="N254" s="395"/>
      <c r="O254" s="395"/>
      <c r="P254" s="395"/>
      <c r="Q254" s="395"/>
      <c r="R254" s="374"/>
      <c r="S254" s="388"/>
    </row>
    <row r="255" spans="1:21" ht="20.25" customHeight="1" x14ac:dyDescent="0.25">
      <c r="C255" s="373" t="s">
        <v>2</v>
      </c>
      <c r="D255" s="304"/>
      <c r="E255" s="6"/>
      <c r="F255" s="381"/>
      <c r="G255" s="382"/>
      <c r="H255" s="383"/>
      <c r="I255" s="383"/>
      <c r="J255" s="383"/>
      <c r="K255" s="384"/>
      <c r="L255" s="384"/>
      <c r="M255" s="383"/>
      <c r="N255" s="384"/>
      <c r="O255" s="383"/>
      <c r="P255" s="383"/>
      <c r="Q255" s="383"/>
      <c r="R255" s="401"/>
      <c r="S255" s="388"/>
    </row>
    <row r="256" spans="1:21" ht="20.25" customHeight="1" x14ac:dyDescent="0.25">
      <c r="C256" s="395" t="s">
        <v>190</v>
      </c>
      <c r="D256" s="395"/>
      <c r="E256" s="395"/>
      <c r="F256" s="395"/>
      <c r="G256" s="395"/>
      <c r="H256" s="395"/>
      <c r="I256" s="395"/>
      <c r="J256" s="395"/>
      <c r="K256" s="395"/>
      <c r="L256" s="395"/>
      <c r="M256" s="395"/>
      <c r="N256" s="395"/>
      <c r="O256" s="395"/>
      <c r="P256" s="395"/>
      <c r="Q256" s="395"/>
      <c r="R256" s="395"/>
      <c r="S256" s="388"/>
    </row>
    <row r="257" spans="1:21" ht="20.25" customHeight="1" x14ac:dyDescent="0.25">
      <c r="C257" s="12" t="str">
        <f>C227</f>
        <v>PERIODO DEL 16 AL 30 DE JUNIO 2021</v>
      </c>
      <c r="D257" s="13"/>
      <c r="E257" s="6"/>
      <c r="F257" s="396"/>
      <c r="G257" s="397"/>
      <c r="H257" s="224"/>
      <c r="I257" s="224"/>
      <c r="J257" s="224"/>
      <c r="K257" s="225"/>
      <c r="L257" s="225"/>
      <c r="M257" s="224"/>
      <c r="N257" s="225"/>
      <c r="O257" s="224"/>
      <c r="P257" s="224"/>
      <c r="Q257" s="224"/>
      <c r="R257" s="397"/>
      <c r="S257" s="388"/>
    </row>
    <row r="258" spans="1:21" ht="22.5" x14ac:dyDescent="0.25">
      <c r="C258" s="15" t="s">
        <v>7</v>
      </c>
      <c r="D258" s="15" t="s">
        <v>8</v>
      </c>
      <c r="E258" s="16" t="s">
        <v>9</v>
      </c>
      <c r="F258" s="15" t="s">
        <v>10</v>
      </c>
      <c r="G258" s="15" t="s">
        <v>11</v>
      </c>
      <c r="H258" s="15" t="s">
        <v>12</v>
      </c>
      <c r="I258" s="15"/>
      <c r="J258" s="15"/>
      <c r="K258" s="17" t="s">
        <v>13</v>
      </c>
      <c r="L258" s="18" t="s">
        <v>14</v>
      </c>
      <c r="M258" s="15" t="s">
        <v>15</v>
      </c>
      <c r="N258" s="19" t="s">
        <v>16</v>
      </c>
      <c r="O258" s="20" t="s">
        <v>17</v>
      </c>
      <c r="P258" s="20" t="s">
        <v>18</v>
      </c>
      <c r="Q258" s="21" t="s">
        <v>19</v>
      </c>
      <c r="R258" s="15" t="s">
        <v>20</v>
      </c>
    </row>
    <row r="259" spans="1:21" ht="26.25" customHeight="1" x14ac:dyDescent="0.25">
      <c r="A259" s="22" t="s">
        <v>191</v>
      </c>
      <c r="C259" s="35" t="s">
        <v>192</v>
      </c>
      <c r="D259" s="98"/>
      <c r="E259" s="399" t="s">
        <v>193</v>
      </c>
      <c r="F259" s="124">
        <v>113</v>
      </c>
      <c r="G259" s="197">
        <v>15</v>
      </c>
      <c r="H259" s="28">
        <v>3102.45</v>
      </c>
      <c r="I259" s="402"/>
      <c r="J259" s="402"/>
      <c r="K259" s="76">
        <f>H259*0.05</f>
        <v>155.1225</v>
      </c>
      <c r="L259" s="76">
        <v>500</v>
      </c>
      <c r="M259" s="80">
        <v>77.3</v>
      </c>
      <c r="N259" s="81">
        <v>0</v>
      </c>
      <c r="O259" s="80">
        <v>0</v>
      </c>
      <c r="P259" s="80"/>
      <c r="Q259" s="402">
        <f>H259+K259-M259+N259-O259-P259+L259</f>
        <v>3680.2724999999996</v>
      </c>
      <c r="R259" s="403"/>
    </row>
    <row r="260" spans="1:21" ht="15.75" thickBot="1" x14ac:dyDescent="0.3">
      <c r="C260" s="404"/>
      <c r="D260" s="397"/>
      <c r="E260" s="405"/>
      <c r="F260" s="406"/>
      <c r="G260" s="400" t="s">
        <v>31</v>
      </c>
      <c r="H260" s="234">
        <f t="shared" ref="H260:Q260" si="31">SUM(H259:H259)</f>
        <v>3102.45</v>
      </c>
      <c r="I260" s="234">
        <f t="shared" si="31"/>
        <v>0</v>
      </c>
      <c r="J260" s="234">
        <f t="shared" si="31"/>
        <v>0</v>
      </c>
      <c r="K260" s="234">
        <f t="shared" si="31"/>
        <v>155.1225</v>
      </c>
      <c r="L260" s="234">
        <f t="shared" si="31"/>
        <v>500</v>
      </c>
      <c r="M260" s="234">
        <f t="shared" si="31"/>
        <v>77.3</v>
      </c>
      <c r="N260" s="234">
        <f t="shared" si="31"/>
        <v>0</v>
      </c>
      <c r="O260" s="234">
        <f t="shared" si="31"/>
        <v>0</v>
      </c>
      <c r="P260" s="234">
        <f t="shared" si="31"/>
        <v>0</v>
      </c>
      <c r="Q260" s="234">
        <f t="shared" si="31"/>
        <v>3680.2724999999996</v>
      </c>
      <c r="R260" s="393"/>
      <c r="S260" s="388"/>
    </row>
    <row r="261" spans="1:21" x14ac:dyDescent="0.25">
      <c r="C261" s="90"/>
      <c r="F261" s="40"/>
      <c r="S261" s="388"/>
    </row>
    <row r="262" spans="1:21" x14ac:dyDescent="0.25">
      <c r="C262" s="90"/>
      <c r="F262" s="40"/>
      <c r="S262" s="388"/>
    </row>
    <row r="263" spans="1:21" ht="15.75" x14ac:dyDescent="0.25">
      <c r="C263" s="395" t="s">
        <v>194</v>
      </c>
      <c r="D263" s="395"/>
      <c r="E263" s="395"/>
      <c r="F263" s="395"/>
      <c r="G263" s="395"/>
      <c r="H263" s="395"/>
      <c r="I263" s="395"/>
      <c r="J263" s="395"/>
      <c r="K263" s="395"/>
      <c r="L263" s="395"/>
      <c r="M263" s="395"/>
      <c r="N263" s="395"/>
      <c r="O263" s="395"/>
      <c r="P263" s="395"/>
      <c r="Q263" s="395"/>
      <c r="R263" s="407" t="s">
        <v>3</v>
      </c>
      <c r="S263" s="388"/>
    </row>
    <row r="264" spans="1:21" ht="15.75" customHeight="1" x14ac:dyDescent="0.25">
      <c r="C264" s="408"/>
      <c r="D264" s="408"/>
      <c r="E264" s="409"/>
      <c r="F264" s="408"/>
      <c r="G264" s="408"/>
      <c r="H264" s="408"/>
      <c r="I264" s="408"/>
      <c r="J264" s="408"/>
      <c r="K264" s="410"/>
      <c r="L264" s="410"/>
      <c r="M264" s="408"/>
      <c r="N264" s="410"/>
      <c r="O264" s="408"/>
      <c r="P264" s="408"/>
      <c r="Q264" s="408"/>
      <c r="R264" s="11" t="s">
        <v>5</v>
      </c>
      <c r="S264" s="388"/>
    </row>
    <row r="265" spans="1:21" x14ac:dyDescent="0.25">
      <c r="C265" s="12" t="str">
        <f>C236</f>
        <v>PERIODO DEL 16 AL 30 DE JUNIO 2021</v>
      </c>
      <c r="D265" s="13"/>
      <c r="E265" s="6"/>
      <c r="F265" s="396"/>
      <c r="G265" s="397"/>
      <c r="H265" s="224"/>
      <c r="I265" s="224"/>
      <c r="J265" s="224"/>
      <c r="K265" s="225"/>
      <c r="L265" s="225"/>
      <c r="M265" s="224"/>
      <c r="N265" s="225"/>
      <c r="O265" s="224"/>
      <c r="P265" s="224"/>
      <c r="Q265" s="224"/>
      <c r="R265" s="14"/>
      <c r="S265" s="388"/>
    </row>
    <row r="266" spans="1:21" ht="22.5" x14ac:dyDescent="0.25">
      <c r="C266" s="15" t="s">
        <v>7</v>
      </c>
      <c r="D266" s="15" t="s">
        <v>8</v>
      </c>
      <c r="E266" s="16" t="s">
        <v>9</v>
      </c>
      <c r="F266" s="15" t="s">
        <v>10</v>
      </c>
      <c r="G266" s="15" t="s">
        <v>11</v>
      </c>
      <c r="H266" s="15" t="s">
        <v>12</v>
      </c>
      <c r="I266" s="15"/>
      <c r="J266" s="15"/>
      <c r="K266" s="17" t="s">
        <v>13</v>
      </c>
      <c r="L266" s="18" t="s">
        <v>14</v>
      </c>
      <c r="M266" s="15" t="s">
        <v>15</v>
      </c>
      <c r="N266" s="19" t="s">
        <v>16</v>
      </c>
      <c r="O266" s="20" t="s">
        <v>17</v>
      </c>
      <c r="P266" s="20" t="s">
        <v>18</v>
      </c>
      <c r="Q266" s="21" t="s">
        <v>19</v>
      </c>
      <c r="R266" s="15" t="s">
        <v>20</v>
      </c>
    </row>
    <row r="267" spans="1:21" ht="26.25" customHeight="1" x14ac:dyDescent="0.25">
      <c r="A267" s="411" t="s">
        <v>195</v>
      </c>
      <c r="C267" s="35" t="s">
        <v>196</v>
      </c>
      <c r="D267" s="98"/>
      <c r="E267" s="399" t="s">
        <v>197</v>
      </c>
      <c r="F267" s="124">
        <v>113</v>
      </c>
      <c r="G267" s="197">
        <v>15</v>
      </c>
      <c r="H267" s="28">
        <f>3102.45/15*G267</f>
        <v>3102.45</v>
      </c>
      <c r="I267" s="28"/>
      <c r="J267" s="28"/>
      <c r="K267" s="76">
        <f>H267*0.05</f>
        <v>155.1225</v>
      </c>
      <c r="L267" s="76"/>
      <c r="M267" s="80">
        <v>77.3</v>
      </c>
      <c r="N267" s="81">
        <v>0</v>
      </c>
      <c r="O267" s="80">
        <v>0</v>
      </c>
      <c r="P267" s="80"/>
      <c r="Q267" s="28">
        <f>H267+K267-M267+N267-O267-P267+L267</f>
        <v>3180.2724999999996</v>
      </c>
      <c r="R267" s="398"/>
    </row>
    <row r="268" spans="1:21" ht="15.75" thickBot="1" x14ac:dyDescent="0.3">
      <c r="C268" s="404"/>
      <c r="D268" s="397"/>
      <c r="E268" s="57"/>
      <c r="F268" s="406"/>
      <c r="G268" s="400" t="s">
        <v>31</v>
      </c>
      <c r="H268" s="412">
        <f t="shared" ref="H268:O268" si="32">SUM(H267:H267)</f>
        <v>3102.45</v>
      </c>
      <c r="I268" s="412">
        <f t="shared" si="32"/>
        <v>0</v>
      </c>
      <c r="J268" s="412">
        <f t="shared" si="32"/>
        <v>0</v>
      </c>
      <c r="K268" s="413">
        <f t="shared" si="32"/>
        <v>155.1225</v>
      </c>
      <c r="L268" s="413">
        <f t="shared" si="32"/>
        <v>0</v>
      </c>
      <c r="M268" s="412">
        <f t="shared" si="32"/>
        <v>77.3</v>
      </c>
      <c r="N268" s="413">
        <f t="shared" si="32"/>
        <v>0</v>
      </c>
      <c r="O268" s="412">
        <f t="shared" si="32"/>
        <v>0</v>
      </c>
      <c r="P268" s="412">
        <f>P267</f>
        <v>0</v>
      </c>
      <c r="Q268" s="412">
        <f>SUM(Q267:Q267)</f>
        <v>3180.2724999999996</v>
      </c>
      <c r="R268" s="397"/>
      <c r="S268" s="388"/>
    </row>
    <row r="269" spans="1:21" x14ac:dyDescent="0.25">
      <c r="C269" s="90"/>
      <c r="F269" s="40"/>
      <c r="S269" s="388"/>
    </row>
    <row r="270" spans="1:21" x14ac:dyDescent="0.25">
      <c r="C270" s="90"/>
      <c r="F270" s="40"/>
      <c r="S270" s="388"/>
    </row>
    <row r="271" spans="1:21" ht="15.75" thickBot="1" x14ac:dyDescent="0.3">
      <c r="C271" s="46"/>
      <c r="D271" s="47"/>
      <c r="E271" s="48"/>
      <c r="F271" s="49"/>
      <c r="I271" s="47"/>
      <c r="J271" s="47"/>
      <c r="K271" s="50"/>
      <c r="L271" s="50"/>
      <c r="M271" s="47"/>
      <c r="S271" s="388"/>
    </row>
    <row r="272" spans="1:21" s="2" customFormat="1" x14ac:dyDescent="0.25">
      <c r="A272"/>
      <c r="B272"/>
      <c r="C272" s="52" t="s">
        <v>32</v>
      </c>
      <c r="D272" s="52"/>
      <c r="E272" s="52"/>
      <c r="F272" s="52"/>
      <c r="G272" s="52"/>
      <c r="I272" s="53"/>
      <c r="J272" s="53"/>
      <c r="K272" s="54" t="s">
        <v>33</v>
      </c>
      <c r="L272" s="54"/>
      <c r="M272" s="54"/>
      <c r="N272"/>
      <c r="O272"/>
      <c r="P272"/>
      <c r="Q272" s="54" t="s">
        <v>34</v>
      </c>
      <c r="R272" s="54"/>
      <c r="T272"/>
      <c r="U272"/>
    </row>
    <row r="273" spans="1:21" s="55" customFormat="1" x14ac:dyDescent="0.25">
      <c r="B273"/>
      <c r="C273" s="52" t="s">
        <v>35</v>
      </c>
      <c r="D273" s="52"/>
      <c r="E273" s="52"/>
      <c r="F273" s="52"/>
      <c r="G273" s="52"/>
      <c r="H273" s="52" t="s">
        <v>36</v>
      </c>
      <c r="I273" s="52"/>
      <c r="J273" s="52"/>
      <c r="K273" s="52"/>
      <c r="L273" s="52"/>
      <c r="M273" s="52"/>
      <c r="N273" s="52"/>
      <c r="O273"/>
      <c r="P273"/>
      <c r="Q273" s="52" t="s">
        <v>37</v>
      </c>
      <c r="R273" s="52"/>
      <c r="S273" s="2"/>
      <c r="T273"/>
      <c r="U273"/>
    </row>
    <row r="274" spans="1:21" x14ac:dyDescent="0.25">
      <c r="C274" s="90"/>
      <c r="D274" s="40"/>
      <c r="E274" s="57"/>
      <c r="F274" s="40"/>
      <c r="H274" s="40"/>
      <c r="I274" s="40"/>
      <c r="J274" s="40"/>
      <c r="K274" s="58"/>
      <c r="L274" s="58"/>
      <c r="M274" s="40"/>
      <c r="N274" s="58"/>
      <c r="Q274" s="40"/>
      <c r="R274" s="40"/>
      <c r="S274" s="388"/>
    </row>
    <row r="275" spans="1:21" s="55" customFormat="1" ht="29.25" x14ac:dyDescent="0.5">
      <c r="B275"/>
      <c r="C275" s="1" t="s">
        <v>0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/>
      <c r="U275"/>
    </row>
    <row r="276" spans="1:21" s="55" customFormat="1" ht="23.25" x14ac:dyDescent="0.35">
      <c r="B276"/>
      <c r="C276" s="3" t="s">
        <v>1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"/>
      <c r="T276"/>
      <c r="U276"/>
    </row>
    <row r="277" spans="1:21" s="55" customFormat="1" ht="15.75" x14ac:dyDescent="0.25">
      <c r="B277"/>
      <c r="C277" s="414" t="s">
        <v>2</v>
      </c>
      <c r="D277" t="s">
        <v>38</v>
      </c>
      <c r="E277" s="91"/>
      <c r="F277" s="40"/>
      <c r="G277"/>
      <c r="H277"/>
      <c r="I277"/>
      <c r="J277"/>
      <c r="K277" s="51"/>
      <c r="L277" s="51"/>
      <c r="M277"/>
      <c r="N277" s="51"/>
      <c r="O277"/>
      <c r="P277"/>
      <c r="Q277"/>
      <c r="R277" s="415"/>
      <c r="S277" s="2"/>
      <c r="T277"/>
      <c r="U277"/>
    </row>
    <row r="278" spans="1:21" s="55" customFormat="1" ht="15.75" x14ac:dyDescent="0.25">
      <c r="B278"/>
      <c r="C278" s="395" t="s">
        <v>198</v>
      </c>
      <c r="D278" s="395"/>
      <c r="E278" s="395"/>
      <c r="F278" s="395"/>
      <c r="G278" s="395"/>
      <c r="H278" s="395"/>
      <c r="I278" s="395"/>
      <c r="J278" s="395"/>
      <c r="K278" s="395"/>
      <c r="L278" s="395"/>
      <c r="M278" s="395"/>
      <c r="N278" s="395"/>
      <c r="O278" s="395"/>
      <c r="P278" s="395"/>
      <c r="Q278" s="395"/>
      <c r="R278" s="395"/>
      <c r="S278" s="2"/>
      <c r="T278"/>
      <c r="U278"/>
    </row>
    <row r="279" spans="1:21" s="55" customFormat="1" x14ac:dyDescent="0.25">
      <c r="B279"/>
      <c r="C279" s="12" t="str">
        <f>C265</f>
        <v>PERIODO DEL 16 AL 30 DE JUNIO 2021</v>
      </c>
      <c r="D279" s="13"/>
      <c r="E279" s="6"/>
      <c r="F279" s="396"/>
      <c r="G279" s="397"/>
      <c r="H279" s="224"/>
      <c r="I279" s="224"/>
      <c r="J279" s="224"/>
      <c r="K279" s="225"/>
      <c r="L279" s="225"/>
      <c r="M279" s="224"/>
      <c r="N279" s="225"/>
      <c r="O279" s="224"/>
      <c r="P279" s="224"/>
      <c r="Q279" s="224"/>
      <c r="R279" s="397"/>
      <c r="S279" s="2"/>
      <c r="T279"/>
      <c r="U279"/>
    </row>
    <row r="280" spans="1:21" ht="22.5" x14ac:dyDescent="0.25">
      <c r="C280" s="15" t="s">
        <v>7</v>
      </c>
      <c r="D280" s="15" t="s">
        <v>8</v>
      </c>
      <c r="E280" s="16" t="s">
        <v>9</v>
      </c>
      <c r="F280" s="15" t="s">
        <v>10</v>
      </c>
      <c r="G280" s="15" t="s">
        <v>11</v>
      </c>
      <c r="H280" s="15" t="s">
        <v>12</v>
      </c>
      <c r="I280" s="15"/>
      <c r="J280" s="15"/>
      <c r="K280" s="17" t="s">
        <v>13</v>
      </c>
      <c r="L280" s="18" t="s">
        <v>14</v>
      </c>
      <c r="M280" s="15" t="s">
        <v>15</v>
      </c>
      <c r="N280" s="19" t="s">
        <v>16</v>
      </c>
      <c r="O280" s="20" t="s">
        <v>17</v>
      </c>
      <c r="P280" s="20" t="s">
        <v>18</v>
      </c>
      <c r="Q280" s="21" t="s">
        <v>19</v>
      </c>
      <c r="R280" s="15" t="s">
        <v>20</v>
      </c>
    </row>
    <row r="281" spans="1:21" s="55" customFormat="1" ht="30.75" customHeight="1" x14ac:dyDescent="0.25">
      <c r="A281" s="22" t="s">
        <v>199</v>
      </c>
      <c r="B281"/>
      <c r="C281" s="35" t="s">
        <v>200</v>
      </c>
      <c r="D281" s="98"/>
      <c r="E281" s="399" t="s">
        <v>201</v>
      </c>
      <c r="F281" s="124">
        <v>113</v>
      </c>
      <c r="G281" s="197">
        <v>15</v>
      </c>
      <c r="H281" s="28">
        <v>3102.45</v>
      </c>
      <c r="I281" s="28">
        <f>H281*2</f>
        <v>6204.9</v>
      </c>
      <c r="J281" s="28">
        <f>K281*24</f>
        <v>3722.94</v>
      </c>
      <c r="K281" s="76">
        <f>H281*0.05</f>
        <v>155.1225</v>
      </c>
      <c r="L281" s="76"/>
      <c r="M281" s="416">
        <v>77.3</v>
      </c>
      <c r="N281" s="417">
        <v>0</v>
      </c>
      <c r="O281" s="127">
        <v>0</v>
      </c>
      <c r="P281" s="127"/>
      <c r="Q281" s="28">
        <f>H281+K281-M281+N281-O281-P281</f>
        <v>3180.2724999999996</v>
      </c>
      <c r="R281" s="398"/>
      <c r="S281" s="2"/>
      <c r="T281"/>
      <c r="U281"/>
    </row>
    <row r="282" spans="1:21" s="55" customFormat="1" ht="26.25" customHeight="1" x14ac:dyDescent="0.25">
      <c r="A282" s="22" t="s">
        <v>202</v>
      </c>
      <c r="B282"/>
      <c r="C282" s="131" t="s">
        <v>203</v>
      </c>
      <c r="D282" s="32"/>
      <c r="E282" s="261" t="s">
        <v>204</v>
      </c>
      <c r="F282" s="262">
        <v>113</v>
      </c>
      <c r="G282" s="263">
        <v>15</v>
      </c>
      <c r="H282" s="28">
        <f>2261.37/15*G282</f>
        <v>2261.37</v>
      </c>
      <c r="I282" s="28"/>
      <c r="J282" s="28"/>
      <c r="K282" s="76">
        <f>H282*0.05</f>
        <v>113.0685</v>
      </c>
      <c r="L282" s="76"/>
      <c r="M282" s="80">
        <v>0</v>
      </c>
      <c r="N282" s="81">
        <v>44.222000000000001</v>
      </c>
      <c r="O282" s="28">
        <v>0</v>
      </c>
      <c r="P282" s="28"/>
      <c r="Q282" s="28">
        <f>H282+K282-M282+N282-O282-P282</f>
        <v>2418.6605</v>
      </c>
      <c r="R282" s="267"/>
      <c r="S282" s="2"/>
      <c r="T282" s="84"/>
      <c r="U282" t="s">
        <v>205</v>
      </c>
    </row>
    <row r="283" spans="1:21" s="55" customFormat="1" ht="15.75" thickBot="1" x14ac:dyDescent="0.3">
      <c r="B283"/>
      <c r="C283" s="404"/>
      <c r="D283" s="397"/>
      <c r="E283" s="405"/>
      <c r="F283" s="406"/>
      <c r="G283" s="400" t="s">
        <v>31</v>
      </c>
      <c r="H283" s="234">
        <f>SUM(H281:H282)</f>
        <v>5363.82</v>
      </c>
      <c r="I283" s="234">
        <f t="shared" ref="I283:Q283" si="33">SUM(I281:I282)</f>
        <v>6204.9</v>
      </c>
      <c r="J283" s="234">
        <f t="shared" si="33"/>
        <v>3722.94</v>
      </c>
      <c r="K283" s="234">
        <f t="shared" si="33"/>
        <v>268.19100000000003</v>
      </c>
      <c r="L283" s="234">
        <f t="shared" si="33"/>
        <v>0</v>
      </c>
      <c r="M283" s="234">
        <f t="shared" si="33"/>
        <v>77.3</v>
      </c>
      <c r="N283" s="234">
        <f t="shared" si="33"/>
        <v>44.222000000000001</v>
      </c>
      <c r="O283" s="234">
        <f t="shared" si="33"/>
        <v>0</v>
      </c>
      <c r="P283" s="234">
        <f t="shared" si="33"/>
        <v>0</v>
      </c>
      <c r="Q283" s="234">
        <f t="shared" si="33"/>
        <v>5598.9329999999991</v>
      </c>
      <c r="R283" s="397"/>
      <c r="S283" s="2"/>
      <c r="T283"/>
      <c r="U283"/>
    </row>
    <row r="284" spans="1:21" s="55" customFormat="1" x14ac:dyDescent="0.25">
      <c r="B284"/>
      <c r="C284" s="404"/>
      <c r="D284" s="397"/>
      <c r="E284" s="405"/>
      <c r="F284" s="406"/>
      <c r="G284" s="404"/>
      <c r="H284" s="418"/>
      <c r="I284" s="418"/>
      <c r="J284" s="418"/>
      <c r="K284" s="419"/>
      <c r="L284" s="419"/>
      <c r="M284" s="418"/>
      <c r="N284" s="419"/>
      <c r="O284" s="418"/>
      <c r="P284" s="418"/>
      <c r="Q284" s="418"/>
      <c r="R284" s="397"/>
      <c r="S284" s="2"/>
      <c r="T284"/>
      <c r="U284"/>
    </row>
    <row r="285" spans="1:21" s="55" customFormat="1" x14ac:dyDescent="0.25">
      <c r="B285"/>
      <c r="C285" s="404"/>
      <c r="D285" s="397"/>
      <c r="E285" s="405"/>
      <c r="F285" s="406"/>
      <c r="G285" s="404"/>
      <c r="H285" s="418"/>
      <c r="I285" s="418"/>
      <c r="J285" s="418"/>
      <c r="K285" s="419"/>
      <c r="L285" s="419"/>
      <c r="M285" s="418"/>
      <c r="N285" s="419"/>
      <c r="O285" s="418"/>
      <c r="P285" s="418"/>
      <c r="Q285" s="418"/>
      <c r="R285" s="397"/>
      <c r="S285" s="2"/>
      <c r="T285"/>
      <c r="U285"/>
    </row>
    <row r="286" spans="1:21" s="55" customFormat="1" x14ac:dyDescent="0.25">
      <c r="B286"/>
      <c r="S286" s="2"/>
      <c r="T286"/>
      <c r="U286"/>
    </row>
    <row r="287" spans="1:21" s="55" customFormat="1" x14ac:dyDescent="0.25">
      <c r="B287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x14ac:dyDescent="0.25">
      <c r="C289" s="404"/>
      <c r="D289" s="397"/>
      <c r="E289" s="405"/>
      <c r="F289" s="406"/>
      <c r="G289" s="404"/>
      <c r="H289" s="418"/>
      <c r="I289" s="418"/>
      <c r="J289" s="418"/>
      <c r="K289" s="419"/>
      <c r="L289" s="419"/>
      <c r="M289" s="418"/>
      <c r="N289" s="419"/>
      <c r="O289" s="418"/>
      <c r="P289" s="418"/>
      <c r="Q289" s="418"/>
      <c r="R289" s="397"/>
    </row>
    <row r="290" spans="1:21" s="55" customFormat="1" ht="26.25" customHeight="1" x14ac:dyDescent="0.25">
      <c r="A290" s="55" t="s">
        <v>206</v>
      </c>
      <c r="B290"/>
      <c r="C290" s="395" t="s">
        <v>207</v>
      </c>
      <c r="D290" s="395"/>
      <c r="E290" s="395"/>
      <c r="F290" s="395"/>
      <c r="G290" s="395"/>
      <c r="H290" s="395"/>
      <c r="I290" s="395"/>
      <c r="J290" s="395"/>
      <c r="K290" s="395"/>
      <c r="L290" s="395"/>
      <c r="M290" s="395"/>
      <c r="N290" s="395"/>
      <c r="O290" s="395"/>
      <c r="P290" s="395"/>
      <c r="Q290" s="395"/>
      <c r="R290" s="395"/>
      <c r="S290" s="2"/>
      <c r="T290"/>
      <c r="U290"/>
    </row>
    <row r="291" spans="1:21" s="55" customFormat="1" x14ac:dyDescent="0.25">
      <c r="B291"/>
      <c r="C291" s="12" t="str">
        <f>C279</f>
        <v>PERIODO DEL 16 AL 30 DE JUNIO 2021</v>
      </c>
      <c r="D291" s="13"/>
      <c r="E291" s="6"/>
      <c r="F291" s="396"/>
      <c r="G291" s="397"/>
      <c r="H291" s="224"/>
      <c r="I291" s="224"/>
      <c r="J291" s="224"/>
      <c r="K291" s="225"/>
      <c r="L291" s="225"/>
      <c r="M291" s="224"/>
      <c r="N291" s="225"/>
      <c r="O291" s="224"/>
      <c r="P291" s="224"/>
      <c r="Q291" s="224"/>
      <c r="R291" s="397"/>
      <c r="S291" s="2"/>
      <c r="T291"/>
      <c r="U291"/>
    </row>
    <row r="292" spans="1:21" s="55" customFormat="1" ht="22.5" x14ac:dyDescent="0.25">
      <c r="B292"/>
      <c r="C292" s="15" t="s">
        <v>7</v>
      </c>
      <c r="D292" s="15" t="s">
        <v>8</v>
      </c>
      <c r="E292" s="16" t="s">
        <v>9</v>
      </c>
      <c r="F292" s="15" t="s">
        <v>10</v>
      </c>
      <c r="G292" s="15" t="s">
        <v>11</v>
      </c>
      <c r="H292" s="15" t="s">
        <v>12</v>
      </c>
      <c r="I292" s="15"/>
      <c r="J292" s="15"/>
      <c r="K292" s="17" t="s">
        <v>13</v>
      </c>
      <c r="L292" s="18" t="s">
        <v>14</v>
      </c>
      <c r="M292" s="15" t="s">
        <v>15</v>
      </c>
      <c r="N292" s="19" t="s">
        <v>16</v>
      </c>
      <c r="O292" s="20" t="s">
        <v>17</v>
      </c>
      <c r="P292" s="20" t="s">
        <v>18</v>
      </c>
      <c r="Q292" s="21" t="s">
        <v>19</v>
      </c>
      <c r="R292" s="15" t="s">
        <v>20</v>
      </c>
      <c r="S292" s="2"/>
      <c r="T292"/>
      <c r="U292"/>
    </row>
    <row r="293" spans="1:21" s="55" customFormat="1" ht="18" x14ac:dyDescent="0.25">
      <c r="B293"/>
      <c r="C293" s="35" t="s">
        <v>208</v>
      </c>
      <c r="D293" s="98"/>
      <c r="E293" s="399" t="s">
        <v>209</v>
      </c>
      <c r="F293" s="124">
        <v>113</v>
      </c>
      <c r="G293" s="197">
        <v>15</v>
      </c>
      <c r="H293" s="28">
        <v>3102.4500000000003</v>
      </c>
      <c r="I293" s="402"/>
      <c r="J293" s="402"/>
      <c r="K293" s="76">
        <f>H293*0.05</f>
        <v>155.12250000000003</v>
      </c>
      <c r="L293" s="76"/>
      <c r="M293" s="80">
        <v>77.3</v>
      </c>
      <c r="N293" s="81">
        <v>0</v>
      </c>
      <c r="O293" s="420">
        <v>0</v>
      </c>
      <c r="P293" s="28"/>
      <c r="Q293" s="28">
        <f>H293+K293-M293+N293-O293-P293</f>
        <v>3180.2725</v>
      </c>
      <c r="R293" s="403"/>
      <c r="S293" s="2"/>
      <c r="T293"/>
      <c r="U293"/>
    </row>
    <row r="294" spans="1:21" s="55" customFormat="1" ht="15.75" thickBot="1" x14ac:dyDescent="0.3">
      <c r="B294"/>
      <c r="C294" s="404"/>
      <c r="D294" s="397"/>
      <c r="E294" s="405"/>
      <c r="F294" s="406"/>
      <c r="G294" s="400" t="s">
        <v>31</v>
      </c>
      <c r="H294" s="234">
        <f t="shared" ref="H294:Q294" si="34">SUM(H293:H293)</f>
        <v>3102.4500000000003</v>
      </c>
      <c r="I294" s="234">
        <f t="shared" si="34"/>
        <v>0</v>
      </c>
      <c r="J294" s="234">
        <f t="shared" si="34"/>
        <v>0</v>
      </c>
      <c r="K294" s="234">
        <f t="shared" si="34"/>
        <v>155.12250000000003</v>
      </c>
      <c r="L294" s="234">
        <f t="shared" si="34"/>
        <v>0</v>
      </c>
      <c r="M294" s="234">
        <f t="shared" si="34"/>
        <v>77.3</v>
      </c>
      <c r="N294" s="234">
        <f t="shared" si="34"/>
        <v>0</v>
      </c>
      <c r="O294" s="234">
        <f t="shared" si="34"/>
        <v>0</v>
      </c>
      <c r="P294" s="234">
        <f t="shared" si="34"/>
        <v>0</v>
      </c>
      <c r="Q294" s="234">
        <f t="shared" si="34"/>
        <v>3180.2725</v>
      </c>
      <c r="R294" s="397"/>
      <c r="S294" s="2"/>
      <c r="T294"/>
      <c r="U294"/>
    </row>
    <row r="295" spans="1:21" s="55" customFormat="1" ht="15.75" x14ac:dyDescent="0.25">
      <c r="B295"/>
      <c r="C295" s="408"/>
      <c r="D295" s="408"/>
      <c r="E295" s="409"/>
      <c r="F295" s="408"/>
      <c r="G295" s="408"/>
      <c r="H295" s="408"/>
      <c r="I295" s="408"/>
      <c r="J295" s="408"/>
      <c r="K295" s="410"/>
      <c r="L295" s="410"/>
      <c r="M295" s="408"/>
      <c r="N295" s="410"/>
      <c r="O295" s="408"/>
      <c r="P295" s="408"/>
      <c r="Q295" s="408"/>
      <c r="R295" s="421"/>
      <c r="S295" s="2"/>
      <c r="T295"/>
      <c r="U295"/>
    </row>
    <row r="296" spans="1:21" s="55" customFormat="1" ht="15.75" x14ac:dyDescent="0.25">
      <c r="B296"/>
      <c r="C296" s="408"/>
      <c r="D296" s="408"/>
      <c r="E296" s="409"/>
      <c r="F296" s="408"/>
      <c r="G296" s="408"/>
      <c r="H296" s="408"/>
      <c r="I296" s="408"/>
      <c r="J296" s="408"/>
      <c r="K296" s="410"/>
      <c r="L296" s="410"/>
      <c r="M296" s="408"/>
      <c r="N296" s="410"/>
      <c r="O296" s="408"/>
      <c r="P296" s="408"/>
      <c r="Q296" s="408"/>
      <c r="R296" s="11"/>
      <c r="S296" s="2"/>
      <c r="T296"/>
      <c r="U296"/>
    </row>
    <row r="297" spans="1:21" s="55" customFormat="1" x14ac:dyDescent="0.25">
      <c r="B297"/>
      <c r="C297" s="38"/>
      <c r="D297" s="304"/>
      <c r="E297" s="6"/>
      <c r="F297" s="396"/>
      <c r="G297" s="397"/>
      <c r="H297" s="224"/>
      <c r="I297" s="224"/>
      <c r="J297" s="224"/>
      <c r="K297" s="225"/>
      <c r="L297" s="225"/>
      <c r="M297" s="224"/>
      <c r="N297" s="225"/>
      <c r="O297" s="224"/>
      <c r="P297" s="224"/>
      <c r="Q297" s="224"/>
      <c r="R297" s="11"/>
      <c r="S297" s="2"/>
      <c r="T297"/>
      <c r="U297"/>
    </row>
    <row r="298" spans="1:21" x14ac:dyDescent="0.25">
      <c r="C298" s="422"/>
      <c r="D298" s="422"/>
      <c r="E298" s="423"/>
      <c r="F298" s="422"/>
      <c r="G298" s="422"/>
      <c r="H298" s="422"/>
      <c r="I298" s="422"/>
      <c r="J298" s="422"/>
      <c r="K298" s="424"/>
      <c r="L298" s="425"/>
      <c r="M298" s="422"/>
      <c r="N298" s="426"/>
      <c r="O298" s="427"/>
      <c r="P298" s="427"/>
      <c r="Q298" s="428"/>
      <c r="R298" s="422"/>
    </row>
    <row r="299" spans="1:21" s="55" customFormat="1" ht="26.25" customHeight="1" x14ac:dyDescent="0.25">
      <c r="A299" s="2"/>
      <c r="B299"/>
      <c r="C299" s="429"/>
      <c r="D299" s="430"/>
      <c r="E299" s="405"/>
      <c r="F299" s="431"/>
      <c r="G299" s="431"/>
      <c r="H299" s="432"/>
      <c r="I299" s="432"/>
      <c r="J299" s="432"/>
      <c r="K299" s="433"/>
      <c r="L299" s="433"/>
      <c r="M299" s="432"/>
      <c r="N299" s="434"/>
      <c r="O299" s="435"/>
      <c r="P299" s="436"/>
      <c r="Q299" s="387"/>
      <c r="R299" s="430"/>
      <c r="S299" s="2"/>
      <c r="T299"/>
      <c r="U299"/>
    </row>
    <row r="300" spans="1:21" s="55" customFormat="1" ht="26.25" customHeight="1" x14ac:dyDescent="0.25">
      <c r="A300"/>
      <c r="B300"/>
      <c r="C300" s="181"/>
      <c r="D300" s="437"/>
      <c r="E300" s="405"/>
      <c r="F300" s="116"/>
      <c r="G300" s="305"/>
      <c r="H300" s="387"/>
      <c r="I300" s="387"/>
      <c r="J300" s="387"/>
      <c r="K300" s="433"/>
      <c r="L300" s="433"/>
      <c r="M300" s="438"/>
      <c r="N300" s="439"/>
      <c r="O300" s="436"/>
      <c r="P300" s="436"/>
      <c r="Q300" s="387"/>
      <c r="R300" s="440"/>
      <c r="S300" s="2"/>
      <c r="T300"/>
      <c r="U300"/>
    </row>
    <row r="301" spans="1:21" s="55" customFormat="1" x14ac:dyDescent="0.25">
      <c r="B301"/>
      <c r="C301" s="404"/>
      <c r="D301" s="397"/>
      <c r="E301" s="405"/>
      <c r="F301" s="406"/>
      <c r="G301" s="404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397"/>
      <c r="S301" s="2"/>
      <c r="T301"/>
      <c r="U301"/>
    </row>
    <row r="302" spans="1:21" s="55" customFormat="1" x14ac:dyDescent="0.25">
      <c r="B302"/>
      <c r="C302" s="404"/>
      <c r="D302" s="397"/>
      <c r="E302" s="405"/>
      <c r="F302" s="406"/>
      <c r="G302" s="404"/>
      <c r="H302" s="418"/>
      <c r="I302" s="418"/>
      <c r="J302" s="418"/>
      <c r="K302" s="419"/>
      <c r="L302" s="419"/>
      <c r="M302" s="418"/>
      <c r="N302" s="419"/>
      <c r="O302" s="418"/>
      <c r="P302" s="418"/>
      <c r="Q302" s="418"/>
      <c r="R302" s="397"/>
      <c r="S302" s="2"/>
      <c r="T302"/>
      <c r="U302"/>
    </row>
    <row r="303" spans="1:21" s="55" customFormat="1" ht="15.75" customHeight="1" thickBot="1" x14ac:dyDescent="0.3">
      <c r="B303"/>
      <c r="C303" s="441"/>
      <c r="D303" s="442"/>
      <c r="E303" s="443"/>
      <c r="F303" s="406"/>
      <c r="G303" s="404"/>
      <c r="H303" s="418"/>
      <c r="I303" s="418"/>
      <c r="J303" s="418"/>
      <c r="K303" s="419"/>
      <c r="L303" s="419"/>
      <c r="M303" s="418"/>
      <c r="N303" s="419"/>
      <c r="O303" s="418"/>
      <c r="P303" s="418"/>
      <c r="Q303" s="418"/>
      <c r="R303" s="397"/>
      <c r="S303" s="2"/>
      <c r="T303"/>
      <c r="U303"/>
    </row>
    <row r="304" spans="1:21" s="2" customFormat="1" x14ac:dyDescent="0.25">
      <c r="A304"/>
      <c r="B304"/>
      <c r="C304" s="52" t="s">
        <v>32</v>
      </c>
      <c r="D304" s="52"/>
      <c r="E304" s="52"/>
      <c r="F304" s="52"/>
      <c r="G304" s="52"/>
      <c r="I304" s="53"/>
      <c r="J304" s="53"/>
      <c r="K304" s="54" t="s">
        <v>33</v>
      </c>
      <c r="L304" s="54"/>
      <c r="M304" s="54"/>
      <c r="N304"/>
      <c r="O304"/>
      <c r="P304"/>
      <c r="Q304" s="54" t="s">
        <v>34</v>
      </c>
      <c r="R304" s="54"/>
      <c r="T304"/>
      <c r="U304"/>
    </row>
    <row r="305" spans="1:21" s="55" customFormat="1" x14ac:dyDescent="0.25">
      <c r="B305"/>
      <c r="C305" s="52" t="s">
        <v>35</v>
      </c>
      <c r="D305" s="52"/>
      <c r="E305" s="52"/>
      <c r="F305" s="52"/>
      <c r="G305" s="52"/>
      <c r="H305" s="52" t="s">
        <v>36</v>
      </c>
      <c r="I305" s="52"/>
      <c r="J305" s="52"/>
      <c r="K305" s="52"/>
      <c r="L305" s="52"/>
      <c r="M305" s="52"/>
      <c r="N305" s="52"/>
      <c r="O305"/>
      <c r="P305"/>
      <c r="Q305" s="52" t="s">
        <v>37</v>
      </c>
      <c r="R305" s="52"/>
      <c r="S305" s="2"/>
      <c r="T305"/>
      <c r="U305"/>
    </row>
    <row r="306" spans="1:21" ht="29.25" x14ac:dyDescent="0.5">
      <c r="C306" s="1" t="s">
        <v>0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21" ht="23.25" x14ac:dyDescent="0.35">
      <c r="C307" s="3" t="s">
        <v>1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21" ht="23.25" x14ac:dyDescent="0.35">
      <c r="C308" s="444"/>
      <c r="D308" s="444"/>
      <c r="E308" s="445"/>
      <c r="F308" s="444"/>
      <c r="G308" s="444"/>
      <c r="H308" s="444"/>
      <c r="I308" s="444"/>
      <c r="J308" s="444"/>
      <c r="K308" s="444"/>
      <c r="L308" s="444"/>
      <c r="M308" s="444"/>
      <c r="N308" s="444"/>
      <c r="O308" s="444"/>
      <c r="P308" s="444"/>
      <c r="Q308" s="444"/>
      <c r="R308" s="444"/>
    </row>
    <row r="309" spans="1:21" ht="15.75" x14ac:dyDescent="0.25">
      <c r="C309" s="395" t="s">
        <v>210</v>
      </c>
      <c r="D309" s="395"/>
      <c r="E309" s="395"/>
      <c r="F309" s="395"/>
      <c r="G309" s="395"/>
      <c r="H309" s="395"/>
      <c r="I309" s="395"/>
      <c r="J309" s="395"/>
      <c r="K309" s="395"/>
      <c r="L309" s="395"/>
      <c r="M309" s="395"/>
      <c r="N309" s="395"/>
      <c r="O309" s="395"/>
      <c r="P309" s="395"/>
      <c r="Q309" s="395"/>
      <c r="R309" s="395"/>
    </row>
    <row r="310" spans="1:21" x14ac:dyDescent="0.25">
      <c r="C310" s="12" t="str">
        <f>C279</f>
        <v>PERIODO DEL 16 AL 30 DE JUNIO 2021</v>
      </c>
      <c r="D310" s="13"/>
      <c r="E310" s="6"/>
      <c r="F310" s="396"/>
      <c r="G310" s="397"/>
      <c r="H310" s="224"/>
      <c r="I310" s="224"/>
      <c r="J310" s="224"/>
      <c r="K310" s="225"/>
      <c r="L310" s="225"/>
      <c r="M310" s="224"/>
      <c r="N310" s="225"/>
      <c r="O310" s="224"/>
      <c r="P310" s="224"/>
      <c r="Q310" s="224"/>
      <c r="R310" s="397"/>
    </row>
    <row r="311" spans="1:21" ht="22.5" x14ac:dyDescent="0.25">
      <c r="C311" s="15" t="s">
        <v>7</v>
      </c>
      <c r="D311" s="15" t="s">
        <v>8</v>
      </c>
      <c r="E311" s="446" t="s">
        <v>9</v>
      </c>
      <c r="F311" s="15" t="s">
        <v>10</v>
      </c>
      <c r="G311" s="15" t="s">
        <v>11</v>
      </c>
      <c r="H311" s="15" t="s">
        <v>12</v>
      </c>
      <c r="I311" s="15"/>
      <c r="J311" s="15"/>
      <c r="K311" s="17" t="s">
        <v>13</v>
      </c>
      <c r="L311" s="18" t="s">
        <v>14</v>
      </c>
      <c r="M311" s="15" t="s">
        <v>15</v>
      </c>
      <c r="N311" s="19" t="s">
        <v>16</v>
      </c>
      <c r="O311" s="20" t="s">
        <v>17</v>
      </c>
      <c r="P311" s="20" t="s">
        <v>18</v>
      </c>
      <c r="Q311" s="21" t="s">
        <v>19</v>
      </c>
      <c r="R311" s="15" t="s">
        <v>20</v>
      </c>
    </row>
    <row r="312" spans="1:21" ht="26.25" customHeight="1" x14ac:dyDescent="0.25">
      <c r="A312" s="32" t="s">
        <v>211</v>
      </c>
      <c r="C312" s="325" t="s">
        <v>212</v>
      </c>
      <c r="D312" s="322"/>
      <c r="E312" s="317" t="s">
        <v>213</v>
      </c>
      <c r="F312" s="124">
        <v>113</v>
      </c>
      <c r="G312" s="323">
        <v>15</v>
      </c>
      <c r="H312" s="28">
        <v>2957.13</v>
      </c>
      <c r="I312" s="28">
        <f t="shared" ref="I312:I316" si="35">H312*2</f>
        <v>5914.26</v>
      </c>
      <c r="J312" s="28">
        <f>K312*24*5</f>
        <v>17742.780000000002</v>
      </c>
      <c r="K312" s="76">
        <f t="shared" ref="K312:K316" si="36">H312*0.05</f>
        <v>147.85650000000001</v>
      </c>
      <c r="L312" s="76"/>
      <c r="M312" s="326">
        <v>41.24</v>
      </c>
      <c r="N312" s="327">
        <v>0</v>
      </c>
      <c r="O312" s="320">
        <v>0</v>
      </c>
      <c r="P312" s="320"/>
      <c r="Q312" s="28">
        <f>H312+K312-M312+N312-O312-P312+L312</f>
        <v>3063.7465000000002</v>
      </c>
      <c r="R312" s="324"/>
      <c r="T312" s="36" t="s">
        <v>214</v>
      </c>
    </row>
    <row r="313" spans="1:21" ht="26.25" customHeight="1" x14ac:dyDescent="0.25">
      <c r="A313" s="32" t="s">
        <v>215</v>
      </c>
      <c r="C313" s="325" t="s">
        <v>216</v>
      </c>
      <c r="D313" s="322"/>
      <c r="E313" s="317" t="s">
        <v>213</v>
      </c>
      <c r="F313" s="124">
        <v>113</v>
      </c>
      <c r="G313" s="323">
        <v>15</v>
      </c>
      <c r="H313" s="28">
        <v>3114.8355000000001</v>
      </c>
      <c r="I313" s="28">
        <f t="shared" si="35"/>
        <v>6229.6710000000003</v>
      </c>
      <c r="J313" s="28">
        <f>K313*24</f>
        <v>3737.8026000000004</v>
      </c>
      <c r="K313" s="76">
        <f t="shared" si="36"/>
        <v>155.74177500000002</v>
      </c>
      <c r="L313" s="76"/>
      <c r="M313" s="326">
        <v>78.650000000000006</v>
      </c>
      <c r="N313" s="327">
        <v>0</v>
      </c>
      <c r="O313" s="320">
        <v>0</v>
      </c>
      <c r="P313" s="320"/>
      <c r="Q313" s="28">
        <f t="shared" ref="Q313:Q316" si="37">H313+K313-M313+N313-O313-P313+L313</f>
        <v>3191.927275</v>
      </c>
      <c r="R313" s="324"/>
    </row>
    <row r="314" spans="1:21" ht="26.25" customHeight="1" x14ac:dyDescent="0.25">
      <c r="A314" s="32"/>
      <c r="C314" s="325" t="s">
        <v>217</v>
      </c>
      <c r="D314" s="322"/>
      <c r="E314" s="317" t="s">
        <v>213</v>
      </c>
      <c r="F314" s="124">
        <v>113</v>
      </c>
      <c r="G314" s="323">
        <v>15</v>
      </c>
      <c r="H314" s="28">
        <v>2957.13</v>
      </c>
      <c r="I314" s="28">
        <f t="shared" si="35"/>
        <v>5914.26</v>
      </c>
      <c r="J314" s="28">
        <f>K314*24*2</f>
        <v>7097.112000000001</v>
      </c>
      <c r="K314" s="76">
        <f t="shared" si="36"/>
        <v>147.85650000000001</v>
      </c>
      <c r="L314" s="76"/>
      <c r="M314" s="326">
        <v>41.24</v>
      </c>
      <c r="N314" s="447">
        <v>0</v>
      </c>
      <c r="O314" s="448">
        <v>0</v>
      </c>
      <c r="P314" s="448"/>
      <c r="Q314" s="28">
        <f t="shared" si="37"/>
        <v>3063.7465000000002</v>
      </c>
      <c r="R314" s="324"/>
      <c r="S314" s="388"/>
    </row>
    <row r="315" spans="1:21" ht="26.25" customHeight="1" x14ac:dyDescent="0.25">
      <c r="A315" s="32" t="s">
        <v>218</v>
      </c>
      <c r="C315" s="325" t="s">
        <v>219</v>
      </c>
      <c r="D315" s="322"/>
      <c r="E315" s="317" t="s">
        <v>213</v>
      </c>
      <c r="F315" s="124">
        <v>113</v>
      </c>
      <c r="G315" s="323">
        <v>15</v>
      </c>
      <c r="H315" s="28">
        <v>2957.13</v>
      </c>
      <c r="I315" s="28">
        <f t="shared" si="35"/>
        <v>5914.26</v>
      </c>
      <c r="J315" s="28">
        <f>K315*24*2</f>
        <v>7097.112000000001</v>
      </c>
      <c r="K315" s="76">
        <f t="shared" si="36"/>
        <v>147.85650000000001</v>
      </c>
      <c r="L315" s="76"/>
      <c r="M315" s="326">
        <v>41.24</v>
      </c>
      <c r="N315" s="447">
        <v>0</v>
      </c>
      <c r="O315" s="448">
        <v>0</v>
      </c>
      <c r="P315" s="448"/>
      <c r="Q315" s="28">
        <f t="shared" si="37"/>
        <v>3063.7465000000002</v>
      </c>
      <c r="R315" s="324"/>
      <c r="S315" s="388"/>
    </row>
    <row r="316" spans="1:21" ht="26.25" customHeight="1" x14ac:dyDescent="0.25">
      <c r="A316" s="32" t="s">
        <v>220</v>
      </c>
      <c r="C316" s="449" t="s">
        <v>221</v>
      </c>
      <c r="D316" s="322"/>
      <c r="E316" s="317" t="s">
        <v>222</v>
      </c>
      <c r="F316" s="124">
        <v>113</v>
      </c>
      <c r="G316" s="323">
        <v>15</v>
      </c>
      <c r="H316" s="28">
        <v>3169.08</v>
      </c>
      <c r="I316" s="28">
        <f t="shared" si="35"/>
        <v>6338.16</v>
      </c>
      <c r="J316" s="28">
        <f>K316*24*2</f>
        <v>7605.7920000000004</v>
      </c>
      <c r="K316" s="76">
        <f t="shared" si="36"/>
        <v>158.45400000000001</v>
      </c>
      <c r="L316" s="76"/>
      <c r="M316" s="448">
        <v>84.55</v>
      </c>
      <c r="N316" s="447">
        <v>0</v>
      </c>
      <c r="O316" s="448">
        <v>0</v>
      </c>
      <c r="P316" s="448"/>
      <c r="Q316" s="28">
        <f t="shared" si="37"/>
        <v>3242.9839999999999</v>
      </c>
      <c r="R316" s="324"/>
      <c r="S316" s="388"/>
    </row>
    <row r="317" spans="1:21" ht="20.25" customHeight="1" thickBot="1" x14ac:dyDescent="0.3">
      <c r="C317" s="429"/>
      <c r="D317" s="450"/>
      <c r="E317" s="405"/>
      <c r="G317" s="400" t="s">
        <v>31</v>
      </c>
      <c r="H317" s="234">
        <f t="shared" ref="H317:Q317" si="38">SUM(H312:H316)</f>
        <v>15155.3055</v>
      </c>
      <c r="I317" s="234">
        <f t="shared" si="38"/>
        <v>30310.611000000001</v>
      </c>
      <c r="J317" s="234">
        <f t="shared" si="38"/>
        <v>43280.598600000005</v>
      </c>
      <c r="K317" s="234">
        <f t="shared" si="38"/>
        <v>757.76527499999997</v>
      </c>
      <c r="L317" s="234">
        <f t="shared" si="38"/>
        <v>0</v>
      </c>
      <c r="M317" s="234">
        <f t="shared" si="38"/>
        <v>286.92</v>
      </c>
      <c r="N317" s="234">
        <f t="shared" si="38"/>
        <v>0</v>
      </c>
      <c r="O317" s="234">
        <f t="shared" si="38"/>
        <v>0</v>
      </c>
      <c r="P317" s="234">
        <f t="shared" si="38"/>
        <v>0</v>
      </c>
      <c r="Q317" s="234">
        <f t="shared" si="38"/>
        <v>15626.150775000002</v>
      </c>
      <c r="R317" s="430"/>
      <c r="S317" s="388"/>
    </row>
    <row r="318" spans="1:21" ht="20.25" customHeight="1" x14ac:dyDescent="0.25">
      <c r="C318" s="429"/>
      <c r="D318" s="450"/>
      <c r="E318" s="405"/>
      <c r="F318" s="116"/>
      <c r="G318" s="396"/>
      <c r="H318" s="224"/>
      <c r="I318" s="224"/>
      <c r="J318" s="224"/>
      <c r="K318" s="433"/>
      <c r="L318" s="433"/>
      <c r="M318" s="224"/>
      <c r="N318" s="225"/>
      <c r="O318" s="224"/>
      <c r="P318" s="224"/>
      <c r="Q318" s="387"/>
      <c r="R318" s="430"/>
      <c r="S318" s="388"/>
    </row>
    <row r="319" spans="1:21" ht="20.25" customHeight="1" x14ac:dyDescent="0.25">
      <c r="C319" s="395" t="s">
        <v>223</v>
      </c>
      <c r="D319" s="395"/>
      <c r="E319" s="395"/>
      <c r="F319" s="395"/>
      <c r="G319" s="395"/>
      <c r="H319" s="395"/>
      <c r="I319" s="395"/>
      <c r="J319" s="395"/>
      <c r="K319" s="395"/>
      <c r="L319" s="395"/>
      <c r="M319" s="395"/>
      <c r="N319" s="395"/>
      <c r="O319" s="395"/>
      <c r="P319" s="395"/>
      <c r="Q319" s="395"/>
      <c r="R319" s="395"/>
      <c r="S319" s="388"/>
    </row>
    <row r="320" spans="1:21" ht="20.25" customHeight="1" x14ac:dyDescent="0.25">
      <c r="C320" s="12" t="str">
        <f>C310</f>
        <v>PERIODO DEL 16 AL 30 DE JUNIO 2021</v>
      </c>
      <c r="D320" s="13"/>
      <c r="E320" s="6"/>
      <c r="F320" s="396"/>
      <c r="G320" s="397"/>
      <c r="H320" s="224"/>
      <c r="I320" s="224"/>
      <c r="J320" s="224"/>
      <c r="K320" s="225"/>
      <c r="L320" s="225"/>
      <c r="M320" s="224"/>
      <c r="N320" s="225"/>
      <c r="O320" s="224"/>
      <c r="P320" s="224"/>
      <c r="Q320" s="224"/>
      <c r="R320" s="397"/>
      <c r="S320" s="388"/>
    </row>
    <row r="321" spans="1:21" ht="22.5" x14ac:dyDescent="0.25">
      <c r="C321" s="15" t="s">
        <v>7</v>
      </c>
      <c r="D321" s="15" t="s">
        <v>8</v>
      </c>
      <c r="E321" s="16" t="s">
        <v>9</v>
      </c>
      <c r="F321" s="15" t="s">
        <v>10</v>
      </c>
      <c r="G321" s="15" t="s">
        <v>11</v>
      </c>
      <c r="H321" s="15" t="s">
        <v>12</v>
      </c>
      <c r="I321" s="15"/>
      <c r="J321" s="15"/>
      <c r="K321" s="17" t="s">
        <v>13</v>
      </c>
      <c r="L321" s="18" t="s">
        <v>14</v>
      </c>
      <c r="M321" s="15" t="s">
        <v>15</v>
      </c>
      <c r="N321" s="19" t="s">
        <v>16</v>
      </c>
      <c r="O321" s="20" t="s">
        <v>17</v>
      </c>
      <c r="P321" s="20" t="s">
        <v>18</v>
      </c>
      <c r="Q321" s="21" t="s">
        <v>19</v>
      </c>
      <c r="R321" s="15" t="s">
        <v>20</v>
      </c>
    </row>
    <row r="322" spans="1:21" ht="26.25" customHeight="1" x14ac:dyDescent="0.25">
      <c r="A322" s="32" t="s">
        <v>224</v>
      </c>
      <c r="C322" s="451" t="s">
        <v>225</v>
      </c>
      <c r="D322" s="452"/>
      <c r="E322" s="399" t="s">
        <v>226</v>
      </c>
      <c r="F322" s="124">
        <v>113</v>
      </c>
      <c r="G322" s="197">
        <v>15</v>
      </c>
      <c r="H322" s="28">
        <v>2261.37</v>
      </c>
      <c r="I322" s="28"/>
      <c r="J322" s="28"/>
      <c r="K322" s="76">
        <f>H322*0.05</f>
        <v>113.0685</v>
      </c>
      <c r="L322" s="76"/>
      <c r="M322" s="80">
        <v>0</v>
      </c>
      <c r="N322" s="81">
        <v>44.22</v>
      </c>
      <c r="O322" s="80">
        <v>0</v>
      </c>
      <c r="P322" s="80"/>
      <c r="Q322" s="28">
        <f>H322+K322-M322+N322-O322-P322</f>
        <v>2418.6584999999995</v>
      </c>
      <c r="R322" s="398"/>
    </row>
    <row r="323" spans="1:21" ht="26.25" customHeight="1" x14ac:dyDescent="0.25">
      <c r="A323" s="32" t="s">
        <v>227</v>
      </c>
      <c r="C323" s="35" t="s">
        <v>228</v>
      </c>
      <c r="D323" s="98"/>
      <c r="E323" s="399" t="s">
        <v>229</v>
      </c>
      <c r="F323" s="124">
        <v>113</v>
      </c>
      <c r="G323" s="197">
        <v>15</v>
      </c>
      <c r="H323" s="28">
        <v>1029.99</v>
      </c>
      <c r="I323" s="28">
        <f>H323*2</f>
        <v>2059.98</v>
      </c>
      <c r="J323" s="28">
        <f>K323*24*2</f>
        <v>2471.9760000000001</v>
      </c>
      <c r="K323" s="76">
        <f>H323*0.05</f>
        <v>51.499500000000005</v>
      </c>
      <c r="L323" s="76"/>
      <c r="M323" s="326">
        <v>0</v>
      </c>
      <c r="N323" s="327">
        <v>148.97999999999999</v>
      </c>
      <c r="O323" s="326">
        <v>0</v>
      </c>
      <c r="P323" s="326"/>
      <c r="Q323" s="28">
        <f>H323+K323-M323+N323-O323-P323</f>
        <v>1230.4694999999999</v>
      </c>
      <c r="R323" s="403"/>
    </row>
    <row r="324" spans="1:21" x14ac:dyDescent="0.25">
      <c r="C324" s="32"/>
      <c r="D324" s="32"/>
      <c r="E324" s="453"/>
      <c r="F324" s="32"/>
      <c r="G324" s="32"/>
      <c r="H324" s="32"/>
      <c r="I324" s="32"/>
      <c r="J324" s="32"/>
      <c r="K324" s="454"/>
      <c r="L324" s="454"/>
      <c r="M324" s="32"/>
      <c r="N324" s="454"/>
      <c r="O324" s="32"/>
      <c r="P324" s="32"/>
      <c r="Q324" s="32"/>
      <c r="R324" s="32"/>
      <c r="S324" s="388"/>
    </row>
    <row r="325" spans="1:21" ht="15.75" thickBot="1" x14ac:dyDescent="0.3">
      <c r="C325" s="404"/>
      <c r="D325" s="397"/>
      <c r="E325" s="405"/>
      <c r="F325" s="406"/>
      <c r="G325" s="400" t="s">
        <v>31</v>
      </c>
      <c r="H325" s="234">
        <f>SUM(H322:H324)</f>
        <v>3291.3599999999997</v>
      </c>
      <c r="I325" s="234">
        <f t="shared" ref="I325:Q325" si="39">SUM(I322:I324)</f>
        <v>2059.98</v>
      </c>
      <c r="J325" s="234">
        <f t="shared" si="39"/>
        <v>2471.9760000000001</v>
      </c>
      <c r="K325" s="455">
        <f>SUM(K322:K324)</f>
        <v>164.56800000000001</v>
      </c>
      <c r="L325" s="455">
        <f>SUM(L322:L324)</f>
        <v>0</v>
      </c>
      <c r="M325" s="234">
        <f t="shared" si="39"/>
        <v>0</v>
      </c>
      <c r="N325" s="455">
        <f>SUM(N322:N324)</f>
        <v>193.2</v>
      </c>
      <c r="O325" s="455">
        <f t="shared" ref="O325" si="40">SUM(O322:O324)</f>
        <v>0</v>
      </c>
      <c r="P325" s="455">
        <f>SUM(P322:P324)</f>
        <v>0</v>
      </c>
      <c r="Q325" s="234">
        <f t="shared" si="39"/>
        <v>3649.1279999999997</v>
      </c>
      <c r="R325" s="397"/>
      <c r="S325" s="388"/>
    </row>
    <row r="326" spans="1:21" x14ac:dyDescent="0.25">
      <c r="C326" s="90"/>
      <c r="F326" s="40"/>
      <c r="S326" s="388"/>
    </row>
    <row r="327" spans="1:21" s="55" customFormat="1" x14ac:dyDescent="0.25">
      <c r="B327"/>
      <c r="C327" s="90"/>
      <c r="D327"/>
      <c r="E327" s="456"/>
      <c r="F327" s="457"/>
      <c r="G327"/>
      <c r="H327" s="31"/>
      <c r="I327" s="31"/>
      <c r="J327" s="31"/>
      <c r="K327" s="458"/>
      <c r="L327" s="458"/>
      <c r="M327" s="31"/>
      <c r="N327" s="458"/>
      <c r="O327" s="31"/>
      <c r="P327" s="31"/>
      <c r="Q327" s="31"/>
      <c r="R327"/>
      <c r="S327" s="2"/>
      <c r="T327"/>
      <c r="U327"/>
    </row>
    <row r="328" spans="1:21" s="55" customFormat="1" x14ac:dyDescent="0.25">
      <c r="B328"/>
      <c r="C328" s="90"/>
      <c r="D328" s="459"/>
      <c r="E328" s="91"/>
      <c r="F328" s="40"/>
      <c r="G328" s="31"/>
      <c r="H328"/>
      <c r="I328"/>
      <c r="J328"/>
      <c r="K328" s="51"/>
      <c r="L328" s="51"/>
      <c r="M328"/>
      <c r="N328" s="51"/>
      <c r="O328"/>
      <c r="P328"/>
      <c r="Q328"/>
      <c r="R328"/>
      <c r="S328" s="2"/>
      <c r="T328"/>
      <c r="U328"/>
    </row>
    <row r="329" spans="1:21" s="55" customFormat="1" x14ac:dyDescent="0.25">
      <c r="B329"/>
      <c r="C329" s="90"/>
      <c r="D329"/>
      <c r="E329" s="91"/>
      <c r="F329" s="40"/>
      <c r="G329"/>
      <c r="H329"/>
      <c r="I329"/>
      <c r="J329"/>
      <c r="K329" s="51"/>
      <c r="L329" s="51"/>
      <c r="M329"/>
      <c r="N329" s="51"/>
      <c r="O329"/>
      <c r="P329"/>
      <c r="Q329"/>
      <c r="R329"/>
      <c r="S329" s="2"/>
      <c r="T329"/>
      <c r="U329"/>
    </row>
    <row r="330" spans="1:21" s="55" customFormat="1" ht="15.75" thickBot="1" x14ac:dyDescent="0.3">
      <c r="B330"/>
      <c r="C330" s="46"/>
      <c r="D330" s="47"/>
      <c r="E330" s="48"/>
      <c r="F330" s="49"/>
      <c r="G330"/>
      <c r="H330"/>
      <c r="I330" s="47"/>
      <c r="J330" s="47"/>
      <c r="K330" s="50"/>
      <c r="L330" s="50"/>
      <c r="M330" s="47"/>
      <c r="N330" s="51"/>
      <c r="O330"/>
      <c r="P330"/>
      <c r="Q330"/>
      <c r="R330"/>
      <c r="S330" s="2"/>
      <c r="T330"/>
      <c r="U330"/>
    </row>
    <row r="331" spans="1:21" s="2" customFormat="1" x14ac:dyDescent="0.25">
      <c r="A331"/>
      <c r="B331"/>
      <c r="C331" s="52" t="s">
        <v>32</v>
      </c>
      <c r="D331" s="52"/>
      <c r="E331" s="52"/>
      <c r="F331" s="52"/>
      <c r="G331" s="52"/>
      <c r="I331" s="53"/>
      <c r="J331" s="53"/>
      <c r="K331" s="54" t="s">
        <v>33</v>
      </c>
      <c r="L331" s="54"/>
      <c r="M331" s="54"/>
      <c r="N331"/>
      <c r="O331"/>
      <c r="P331"/>
      <c r="Q331" s="54" t="s">
        <v>34</v>
      </c>
      <c r="R331" s="54"/>
      <c r="T331"/>
      <c r="U331"/>
    </row>
    <row r="332" spans="1:21" s="55" customFormat="1" x14ac:dyDescent="0.25">
      <c r="B332"/>
      <c r="C332" s="52" t="s">
        <v>35</v>
      </c>
      <c r="D332" s="52"/>
      <c r="E332" s="52"/>
      <c r="F332" s="52"/>
      <c r="G332" s="52"/>
      <c r="H332" s="52" t="s">
        <v>36</v>
      </c>
      <c r="I332" s="52"/>
      <c r="J332" s="52"/>
      <c r="K332" s="52"/>
      <c r="L332" s="52"/>
      <c r="M332" s="52"/>
      <c r="N332" s="52"/>
      <c r="O332"/>
      <c r="P332"/>
      <c r="Q332" s="52" t="s">
        <v>37</v>
      </c>
      <c r="R332" s="52"/>
      <c r="S332" s="2"/>
      <c r="T332"/>
      <c r="U332"/>
    </row>
    <row r="333" spans="1:21" s="55" customFormat="1" x14ac:dyDescent="0.25">
      <c r="B333"/>
      <c r="C333" s="90"/>
      <c r="D333" s="40"/>
      <c r="E333" s="57"/>
      <c r="F333" s="40"/>
      <c r="G333"/>
      <c r="H333" s="40"/>
      <c r="I333" s="40"/>
      <c r="J333" s="40"/>
      <c r="K333" s="58"/>
      <c r="L333" s="58"/>
      <c r="M333" s="40"/>
      <c r="N333" s="58"/>
      <c r="O333"/>
      <c r="P333"/>
      <c r="Q333" s="40"/>
      <c r="R333" s="40"/>
      <c r="S333" s="2"/>
      <c r="T333"/>
      <c r="U333"/>
    </row>
    <row r="334" spans="1:21" s="55" customFormat="1" x14ac:dyDescent="0.25">
      <c r="B334"/>
      <c r="C334" s="90"/>
      <c r="D334" s="40"/>
      <c r="E334" s="57"/>
      <c r="F334" s="40"/>
      <c r="G334"/>
      <c r="H334" s="40"/>
      <c r="I334" s="40"/>
      <c r="J334" s="40"/>
      <c r="K334" s="58"/>
      <c r="L334" s="58"/>
      <c r="M334" s="40"/>
      <c r="N334" s="58"/>
      <c r="O334"/>
      <c r="P334"/>
      <c r="Q334" s="40"/>
      <c r="R334" s="40"/>
      <c r="S334" s="2"/>
      <c r="T334"/>
      <c r="U334"/>
    </row>
    <row r="335" spans="1:21" s="55" customFormat="1" x14ac:dyDescent="0.25">
      <c r="B335"/>
      <c r="C335" s="90"/>
      <c r="D335" s="40"/>
      <c r="E335" s="57"/>
      <c r="F335" s="40"/>
      <c r="G335"/>
      <c r="H335" s="40"/>
      <c r="I335" s="40"/>
      <c r="J335" s="40"/>
      <c r="K335" s="58"/>
      <c r="L335" s="58"/>
      <c r="M335" s="40"/>
      <c r="N335" s="58"/>
      <c r="O335"/>
      <c r="P335"/>
      <c r="Q335" s="40"/>
      <c r="R335" s="40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ht="29.25" x14ac:dyDescent="0.5">
      <c r="C339" s="1" t="s">
        <v>0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21" ht="23.25" x14ac:dyDescent="0.35">
      <c r="C340" s="3" t="s">
        <v>1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21" ht="23.25" x14ac:dyDescent="0.35">
      <c r="C341" s="444"/>
      <c r="D341" s="444"/>
      <c r="E341" s="445"/>
      <c r="F341" s="444"/>
      <c r="G341" s="444"/>
      <c r="H341" s="444"/>
      <c r="I341" s="444"/>
      <c r="J341" s="444"/>
      <c r="K341" s="444"/>
      <c r="L341" s="444"/>
      <c r="M341" s="444"/>
      <c r="N341" s="444"/>
      <c r="O341" s="444"/>
      <c r="P341" s="444"/>
      <c r="Q341" s="444"/>
      <c r="R341" s="444"/>
    </row>
    <row r="342" spans="1:21" ht="15.75" x14ac:dyDescent="0.25">
      <c r="C342" s="395" t="s">
        <v>230</v>
      </c>
      <c r="D342" s="395"/>
      <c r="E342" s="395"/>
      <c r="F342" s="395"/>
      <c r="G342" s="395"/>
      <c r="H342" s="395"/>
      <c r="I342" s="395"/>
      <c r="J342" s="395"/>
      <c r="K342" s="395"/>
      <c r="L342" s="395"/>
      <c r="M342" s="395"/>
      <c r="N342" s="395"/>
      <c r="O342" s="395"/>
      <c r="P342" s="395"/>
      <c r="Q342" s="395"/>
      <c r="R342" s="395"/>
    </row>
    <row r="343" spans="1:21" x14ac:dyDescent="0.25">
      <c r="C343" s="12" t="str">
        <f>C320</f>
        <v>PERIODO DEL 16 AL 30 DE JUNIO 2021</v>
      </c>
      <c r="D343" s="13"/>
      <c r="E343" s="6"/>
      <c r="F343" s="396"/>
      <c r="G343" s="397"/>
      <c r="H343" s="224"/>
      <c r="I343" s="224"/>
      <c r="J343" s="224"/>
      <c r="K343" s="225"/>
      <c r="L343" s="225"/>
      <c r="M343" s="224"/>
      <c r="N343" s="225"/>
      <c r="O343" s="224"/>
      <c r="P343" s="224"/>
      <c r="Q343" s="224"/>
      <c r="R343" s="397"/>
    </row>
    <row r="344" spans="1:21" ht="22.5" x14ac:dyDescent="0.25">
      <c r="C344" s="15" t="s">
        <v>7</v>
      </c>
      <c r="D344" s="15" t="s">
        <v>8</v>
      </c>
      <c r="E344" s="16" t="s">
        <v>9</v>
      </c>
      <c r="F344" s="15" t="s">
        <v>10</v>
      </c>
      <c r="G344" s="15" t="s">
        <v>11</v>
      </c>
      <c r="H344" s="15" t="s">
        <v>12</v>
      </c>
      <c r="I344" s="15"/>
      <c r="J344" s="15"/>
      <c r="K344" s="17" t="s">
        <v>13</v>
      </c>
      <c r="L344" s="18" t="s">
        <v>14</v>
      </c>
      <c r="M344" s="15" t="s">
        <v>15</v>
      </c>
      <c r="N344" s="19" t="s">
        <v>16</v>
      </c>
      <c r="O344" s="20" t="s">
        <v>17</v>
      </c>
      <c r="P344" s="20" t="s">
        <v>18</v>
      </c>
      <c r="Q344" s="21" t="s">
        <v>19</v>
      </c>
      <c r="R344" s="15" t="s">
        <v>20</v>
      </c>
    </row>
    <row r="345" spans="1:21" ht="26.25" customHeight="1" x14ac:dyDescent="0.25">
      <c r="A345" s="32" t="s">
        <v>211</v>
      </c>
      <c r="C345" s="175" t="s">
        <v>231</v>
      </c>
      <c r="D345" s="176" t="s">
        <v>232</v>
      </c>
      <c r="E345" s="399" t="s">
        <v>233</v>
      </c>
      <c r="F345" s="124">
        <v>113</v>
      </c>
      <c r="G345" s="323">
        <v>15</v>
      </c>
      <c r="H345" s="28">
        <v>2904</v>
      </c>
      <c r="I345" s="28">
        <f>H345*2</f>
        <v>5808</v>
      </c>
      <c r="J345" s="28">
        <f>K345*24*5</f>
        <v>17424</v>
      </c>
      <c r="K345" s="76">
        <f>H345*0.05</f>
        <v>145.20000000000002</v>
      </c>
      <c r="L345" s="76"/>
      <c r="M345" s="326">
        <v>35.46</v>
      </c>
      <c r="N345" s="327">
        <v>0</v>
      </c>
      <c r="O345" s="320">
        <v>0</v>
      </c>
      <c r="P345" s="320"/>
      <c r="Q345" s="28">
        <f>H345+K345-M345+N345-O345-P345+L345</f>
        <v>3013.74</v>
      </c>
      <c r="R345" s="324"/>
      <c r="T345" s="36" t="s">
        <v>214</v>
      </c>
    </row>
    <row r="346" spans="1:21" ht="20.25" customHeight="1" thickBot="1" x14ac:dyDescent="0.3">
      <c r="D346" s="450"/>
      <c r="E346" s="405"/>
      <c r="G346" s="400" t="s">
        <v>31</v>
      </c>
      <c r="H346" s="234">
        <f t="shared" ref="H346:Q346" si="41">SUM(H345:H345)</f>
        <v>2904</v>
      </c>
      <c r="I346" s="234">
        <f t="shared" si="41"/>
        <v>5808</v>
      </c>
      <c r="J346" s="234">
        <f t="shared" si="41"/>
        <v>17424</v>
      </c>
      <c r="K346" s="234">
        <f t="shared" si="41"/>
        <v>145.20000000000002</v>
      </c>
      <c r="L346" s="234">
        <f>SUM(L345:L345)</f>
        <v>0</v>
      </c>
      <c r="M346" s="234">
        <f t="shared" si="41"/>
        <v>35.46</v>
      </c>
      <c r="N346" s="234">
        <f t="shared" si="41"/>
        <v>0</v>
      </c>
      <c r="O346" s="234">
        <f t="shared" si="41"/>
        <v>0</v>
      </c>
      <c r="P346" s="234">
        <f t="shared" si="41"/>
        <v>0</v>
      </c>
      <c r="Q346" s="234">
        <f t="shared" si="41"/>
        <v>3013.74</v>
      </c>
      <c r="R346" s="430"/>
      <c r="S346" s="388"/>
    </row>
    <row r="347" spans="1:21" ht="20.25" customHeight="1" x14ac:dyDescent="0.25">
      <c r="C347" s="429"/>
      <c r="D347" s="450"/>
      <c r="E347" s="405"/>
      <c r="F347" s="116"/>
      <c r="G347" s="396"/>
      <c r="H347" s="224"/>
      <c r="I347" s="224"/>
      <c r="J347" s="224"/>
      <c r="K347" s="433"/>
      <c r="L347" s="433"/>
      <c r="M347" s="224"/>
      <c r="N347" s="225"/>
      <c r="O347" s="224"/>
      <c r="P347" s="224"/>
      <c r="Q347" s="387"/>
      <c r="R347" s="430"/>
      <c r="S347" s="388"/>
    </row>
    <row r="348" spans="1:21" ht="20.25" customHeight="1" x14ac:dyDescent="0.25">
      <c r="C348" s="429"/>
      <c r="D348" s="450"/>
      <c r="E348" s="405"/>
      <c r="F348" s="116"/>
      <c r="G348" s="396"/>
      <c r="H348" s="224"/>
      <c r="I348" s="224"/>
      <c r="J348" s="224"/>
      <c r="K348" s="433"/>
      <c r="L348" s="433"/>
      <c r="M348" s="224"/>
      <c r="N348" s="225"/>
      <c r="O348" s="224"/>
      <c r="P348" s="224"/>
      <c r="Q348" s="387"/>
      <c r="R348" s="430"/>
      <c r="S348" s="388"/>
    </row>
    <row r="349" spans="1:21" ht="15.75" x14ac:dyDescent="0.25">
      <c r="C349" s="395" t="s">
        <v>234</v>
      </c>
      <c r="D349" s="395"/>
      <c r="E349" s="395"/>
      <c r="F349" s="395"/>
      <c r="G349" s="395"/>
      <c r="H349" s="395"/>
      <c r="I349" s="395"/>
      <c r="J349" s="395"/>
      <c r="K349" s="395"/>
      <c r="L349" s="395"/>
      <c r="M349" s="395"/>
      <c r="N349" s="395"/>
      <c r="O349" s="395"/>
      <c r="P349" s="395"/>
      <c r="Q349" s="395"/>
      <c r="R349" s="395"/>
    </row>
    <row r="350" spans="1:21" x14ac:dyDescent="0.25">
      <c r="C350" s="12" t="str">
        <f>C320</f>
        <v>PERIODO DEL 16 AL 30 DE JUNIO 2021</v>
      </c>
      <c r="D350" s="13"/>
      <c r="E350" s="6"/>
      <c r="F350" s="396"/>
      <c r="G350" s="397"/>
      <c r="H350" s="224"/>
      <c r="I350" s="224"/>
      <c r="J350" s="224"/>
      <c r="K350" s="225"/>
      <c r="L350" s="225"/>
      <c r="M350" s="224"/>
      <c r="N350" s="225"/>
      <c r="O350" s="224"/>
      <c r="P350" s="224"/>
      <c r="Q350" s="224"/>
      <c r="R350" s="397"/>
    </row>
    <row r="351" spans="1:21" ht="22.5" x14ac:dyDescent="0.25">
      <c r="C351" s="15" t="s">
        <v>7</v>
      </c>
      <c r="D351" s="15" t="s">
        <v>8</v>
      </c>
      <c r="E351" s="16" t="s">
        <v>9</v>
      </c>
      <c r="F351" s="15" t="s">
        <v>10</v>
      </c>
      <c r="G351" s="15" t="s">
        <v>11</v>
      </c>
      <c r="H351" s="15" t="s">
        <v>12</v>
      </c>
      <c r="I351" s="15"/>
      <c r="J351" s="15"/>
      <c r="K351" s="17" t="s">
        <v>13</v>
      </c>
      <c r="L351" s="18" t="s">
        <v>14</v>
      </c>
      <c r="M351" s="15" t="s">
        <v>15</v>
      </c>
      <c r="N351" s="19" t="s">
        <v>16</v>
      </c>
      <c r="O351" s="20" t="s">
        <v>17</v>
      </c>
      <c r="P351" s="20" t="s">
        <v>18</v>
      </c>
      <c r="Q351" s="21" t="s">
        <v>19</v>
      </c>
      <c r="R351" s="15" t="s">
        <v>20</v>
      </c>
    </row>
    <row r="352" spans="1:21" ht="18" x14ac:dyDescent="0.25">
      <c r="C352" s="175" t="s">
        <v>235</v>
      </c>
      <c r="D352" s="452"/>
      <c r="E352" s="399" t="s">
        <v>236</v>
      </c>
      <c r="F352" s="124">
        <v>113</v>
      </c>
      <c r="G352" s="197">
        <v>15</v>
      </c>
      <c r="H352" s="28">
        <v>4450.1000000000004</v>
      </c>
      <c r="I352" s="28">
        <f>H352*2</f>
        <v>8900.2000000000007</v>
      </c>
      <c r="J352" s="28">
        <f>K352*24</f>
        <v>5340.1200000000008</v>
      </c>
      <c r="K352" s="76">
        <f>H352*0.05</f>
        <v>222.50500000000002</v>
      </c>
      <c r="L352" s="76"/>
      <c r="M352" s="80">
        <v>349.02</v>
      </c>
      <c r="N352" s="81">
        <v>0</v>
      </c>
      <c r="O352" s="80">
        <v>0</v>
      </c>
      <c r="P352" s="80"/>
      <c r="Q352" s="28">
        <f>H352+K352-M352+N352-O352-P352+L352</f>
        <v>4323.5850000000009</v>
      </c>
      <c r="R352" s="398"/>
    </row>
    <row r="353" spans="1:21" ht="26.25" customHeight="1" x14ac:dyDescent="0.25">
      <c r="A353" s="32" t="s">
        <v>237</v>
      </c>
      <c r="C353" s="175" t="s">
        <v>238</v>
      </c>
      <c r="D353" s="452"/>
      <c r="E353" s="399" t="s">
        <v>239</v>
      </c>
      <c r="F353" s="124">
        <v>113</v>
      </c>
      <c r="G353" s="197">
        <v>15</v>
      </c>
      <c r="H353" s="28">
        <v>4120.91</v>
      </c>
      <c r="I353" s="28">
        <f>H353*2</f>
        <v>8241.82</v>
      </c>
      <c r="J353" s="28">
        <f>K353*24</f>
        <v>4945.0920000000006</v>
      </c>
      <c r="K353" s="76">
        <f>H353*0.05</f>
        <v>206.0455</v>
      </c>
      <c r="L353" s="76"/>
      <c r="M353" s="80">
        <v>313.20999999999998</v>
      </c>
      <c r="N353" s="81">
        <v>0</v>
      </c>
      <c r="O353" s="80">
        <v>0</v>
      </c>
      <c r="P353" s="80"/>
      <c r="Q353" s="28">
        <f>H353+K353-M353+N353-O353-P353+L353</f>
        <v>4013.7455</v>
      </c>
      <c r="R353" s="398"/>
    </row>
    <row r="354" spans="1:21" ht="26.25" customHeight="1" x14ac:dyDescent="0.25">
      <c r="A354" s="32" t="s">
        <v>211</v>
      </c>
      <c r="C354" s="325" t="s">
        <v>240</v>
      </c>
      <c r="D354" s="322"/>
      <c r="E354" s="399" t="s">
        <v>239</v>
      </c>
      <c r="F354" s="124">
        <v>113</v>
      </c>
      <c r="G354" s="323">
        <v>15</v>
      </c>
      <c r="H354" s="28">
        <v>3142.53</v>
      </c>
      <c r="I354" s="28">
        <f>H354*2</f>
        <v>6285.06</v>
      </c>
      <c r="J354" s="28">
        <f>K354*24</f>
        <v>3772.7160000000003</v>
      </c>
      <c r="K354" s="76">
        <f>H354*0.05+0.07</f>
        <v>157.19650000000001</v>
      </c>
      <c r="L354" s="76"/>
      <c r="M354" s="80">
        <v>81.66</v>
      </c>
      <c r="N354" s="81">
        <v>0</v>
      </c>
      <c r="O354" s="80">
        <v>0</v>
      </c>
      <c r="P354" s="80"/>
      <c r="Q354" s="28">
        <f>H354+K354-M354+N354-O354-P354+L354+0.05</f>
        <v>3218.1165000000005</v>
      </c>
      <c r="R354" s="324"/>
      <c r="T354" s="36" t="s">
        <v>214</v>
      </c>
    </row>
    <row r="355" spans="1:21" ht="20.25" customHeight="1" thickBot="1" x14ac:dyDescent="0.3">
      <c r="C355" s="429"/>
      <c r="D355" s="450"/>
      <c r="E355" s="405"/>
      <c r="G355" s="400" t="s">
        <v>31</v>
      </c>
      <c r="H355" s="234">
        <f>SUM(H352:H354)</f>
        <v>11713.54</v>
      </c>
      <c r="I355" s="234">
        <f t="shared" ref="I355:Q355" si="42">SUM(I352:I354)</f>
        <v>23427.08</v>
      </c>
      <c r="J355" s="234">
        <f t="shared" si="42"/>
        <v>14057.928000000002</v>
      </c>
      <c r="K355" s="234">
        <f t="shared" si="42"/>
        <v>585.74700000000007</v>
      </c>
      <c r="L355" s="234">
        <f>SUM(L352:L354)</f>
        <v>0</v>
      </c>
      <c r="M355" s="234">
        <f t="shared" si="42"/>
        <v>743.89</v>
      </c>
      <c r="N355" s="234">
        <f t="shared" si="42"/>
        <v>0</v>
      </c>
      <c r="O355" s="234">
        <f t="shared" si="42"/>
        <v>0</v>
      </c>
      <c r="P355" s="234">
        <f>SUM(P352:P354)</f>
        <v>0</v>
      </c>
      <c r="Q355" s="234">
        <f t="shared" si="42"/>
        <v>11555.447</v>
      </c>
      <c r="R355" s="430"/>
      <c r="S355" s="388"/>
    </row>
    <row r="356" spans="1:21" ht="20.25" customHeight="1" x14ac:dyDescent="0.25">
      <c r="C356" s="429"/>
      <c r="D356" s="450"/>
      <c r="E356" s="405"/>
      <c r="F356" s="116"/>
      <c r="G356" s="396"/>
      <c r="H356" s="224"/>
      <c r="I356" s="224"/>
      <c r="J356" s="224"/>
      <c r="K356" s="433"/>
      <c r="L356" s="433"/>
      <c r="M356" s="224"/>
      <c r="N356" s="225"/>
      <c r="O356" s="224"/>
      <c r="P356" s="224"/>
      <c r="Q356" s="387"/>
      <c r="R356" s="430"/>
      <c r="S356" s="388"/>
    </row>
    <row r="357" spans="1:21" ht="15.75" thickBot="1" x14ac:dyDescent="0.3">
      <c r="C357" s="90"/>
      <c r="F357" s="40"/>
      <c r="S357" s="388"/>
    </row>
    <row r="358" spans="1:21" ht="15.75" thickBot="1" x14ac:dyDescent="0.3">
      <c r="C358" s="90"/>
      <c r="E358" s="460" t="s">
        <v>241</v>
      </c>
      <c r="F358" s="461"/>
      <c r="G358" s="462">
        <v>73</v>
      </c>
      <c r="H358" s="53"/>
      <c r="I358" s="53"/>
      <c r="J358" s="53"/>
      <c r="K358" s="463"/>
      <c r="L358" s="463"/>
      <c r="M358" s="53"/>
      <c r="N358" s="463"/>
      <c r="O358" s="53"/>
      <c r="P358" s="53"/>
      <c r="Q358" s="464"/>
      <c r="R358" s="2"/>
      <c r="S358"/>
    </row>
    <row r="359" spans="1:21" s="55" customFormat="1" ht="15.75" thickBot="1" x14ac:dyDescent="0.3">
      <c r="B359"/>
      <c r="C359" s="90"/>
      <c r="D359"/>
      <c r="E359" s="465" t="s">
        <v>242</v>
      </c>
      <c r="F359" s="466"/>
      <c r="G359" s="466"/>
      <c r="H359" s="467">
        <f t="shared" ref="H359:Q359" si="43">+H346+H325+H317+H294+H283+H268+H260+H247+H240+H232+H199+H171+H145+H138+H132+H110+H103+H81+H71+H55+H49+H41+H34+H16+H355</f>
        <v>223036.23816666665</v>
      </c>
      <c r="I359" s="467">
        <f t="shared" si="43"/>
        <v>228764.141</v>
      </c>
      <c r="J359" s="467">
        <f t="shared" si="43"/>
        <v>217723.48579999999</v>
      </c>
      <c r="K359" s="467">
        <f t="shared" si="43"/>
        <v>11151.881908333335</v>
      </c>
      <c r="L359" s="467">
        <f t="shared" si="43"/>
        <v>1793</v>
      </c>
      <c r="M359" s="467">
        <f t="shared" si="43"/>
        <v>9381.7999999999993</v>
      </c>
      <c r="N359" s="467">
        <f t="shared" si="43"/>
        <v>2012.1720000000005</v>
      </c>
      <c r="O359" s="467">
        <f t="shared" si="43"/>
        <v>0</v>
      </c>
      <c r="P359" s="467">
        <f t="shared" si="43"/>
        <v>562.5</v>
      </c>
      <c r="Q359" s="467">
        <f t="shared" si="43"/>
        <v>228049.042075</v>
      </c>
      <c r="R359" s="2"/>
      <c r="S359"/>
      <c r="T359"/>
    </row>
    <row r="360" spans="1:21" s="55" customFormat="1" x14ac:dyDescent="0.25">
      <c r="B360"/>
      <c r="C360" s="90"/>
      <c r="D360"/>
      <c r="E360" s="91"/>
      <c r="F360" s="40"/>
      <c r="G360"/>
      <c r="H360"/>
      <c r="I360"/>
      <c r="J360"/>
      <c r="K360" s="51"/>
      <c r="L360" s="51"/>
      <c r="M360"/>
      <c r="N360" s="51"/>
      <c r="O360"/>
      <c r="P360"/>
      <c r="Q360"/>
      <c r="R360"/>
      <c r="S360" s="2"/>
      <c r="T360"/>
      <c r="U360"/>
    </row>
    <row r="361" spans="1:21" s="55" customFormat="1" x14ac:dyDescent="0.25">
      <c r="B361"/>
      <c r="C361" s="90"/>
      <c r="D361"/>
      <c r="E361" s="91"/>
      <c r="F361" s="40"/>
      <c r="G361"/>
      <c r="H361"/>
      <c r="I361"/>
      <c r="J361"/>
      <c r="K361" s="51"/>
      <c r="L361" s="51"/>
      <c r="M361"/>
      <c r="N361" s="51"/>
      <c r="O361"/>
      <c r="P361"/>
      <c r="Q361"/>
      <c r="R361"/>
      <c r="S361" s="2"/>
      <c r="T361"/>
      <c r="U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ht="15.75" thickBot="1" x14ac:dyDescent="0.3">
      <c r="B363"/>
      <c r="C363" s="46"/>
      <c r="D363" s="162"/>
      <c r="E363" s="163"/>
      <c r="F363" s="468"/>
      <c r="G363"/>
      <c r="H363"/>
      <c r="I363" s="47"/>
      <c r="J363" s="47"/>
      <c r="K363" s="50"/>
      <c r="L363" s="50"/>
      <c r="M363" s="47"/>
      <c r="N363" s="51"/>
      <c r="O363"/>
      <c r="P363"/>
      <c r="Q363"/>
      <c r="R363"/>
      <c r="S363" s="2"/>
      <c r="T363"/>
      <c r="U363"/>
    </row>
    <row r="364" spans="1:21" s="2" customFormat="1" x14ac:dyDescent="0.25">
      <c r="A364"/>
      <c r="B364"/>
      <c r="C364" s="52" t="s">
        <v>32</v>
      </c>
      <c r="D364" s="52"/>
      <c r="E364" s="52"/>
      <c r="F364" s="52"/>
      <c r="G364" s="52"/>
      <c r="I364" s="53"/>
      <c r="J364" s="53"/>
      <c r="K364" s="54" t="s">
        <v>33</v>
      </c>
      <c r="L364" s="54"/>
      <c r="M364" s="54"/>
      <c r="N364"/>
      <c r="O364"/>
      <c r="P364"/>
      <c r="Q364" s="54" t="s">
        <v>34</v>
      </c>
      <c r="R364" s="54"/>
      <c r="T364"/>
      <c r="U364"/>
    </row>
    <row r="365" spans="1:21" s="55" customFormat="1" x14ac:dyDescent="0.25">
      <c r="B365"/>
      <c r="C365" s="52" t="s">
        <v>35</v>
      </c>
      <c r="D365" s="52"/>
      <c r="E365" s="52"/>
      <c r="F365" s="52"/>
      <c r="G365" s="52"/>
      <c r="H365" s="52" t="s">
        <v>36</v>
      </c>
      <c r="I365" s="52"/>
      <c r="J365" s="52"/>
      <c r="K365" s="52"/>
      <c r="L365" s="52"/>
      <c r="M365" s="52"/>
      <c r="N365" s="52"/>
      <c r="O365"/>
      <c r="P365"/>
      <c r="Q365" s="52" t="s">
        <v>37</v>
      </c>
      <c r="R365" s="52"/>
      <c r="S365" s="2"/>
      <c r="T365"/>
      <c r="U365"/>
    </row>
    <row r="366" spans="1:21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 s="51"/>
      <c r="O366"/>
      <c r="P366"/>
      <c r="Q366" s="438"/>
      <c r="R366"/>
      <c r="S366" s="2"/>
      <c r="T366"/>
      <c r="U366"/>
    </row>
    <row r="367" spans="1:21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 s="51"/>
      <c r="O367"/>
      <c r="P367"/>
      <c r="Q367" s="438"/>
      <c r="R367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38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69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38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70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383"/>
      <c r="R372"/>
      <c r="S372" s="2"/>
      <c r="T372"/>
      <c r="U372"/>
    </row>
    <row r="373" spans="2:21" s="2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224"/>
      <c r="R373"/>
      <c r="T373"/>
      <c r="U373"/>
    </row>
    <row r="374" spans="2:21" s="2" customFormat="1" x14ac:dyDescent="0.25">
      <c r="B374"/>
      <c r="C374"/>
      <c r="D374"/>
      <c r="E374" s="91"/>
      <c r="F374"/>
      <c r="G374"/>
      <c r="H374"/>
      <c r="I374"/>
      <c r="J374"/>
      <c r="K374" s="51"/>
      <c r="L374" s="51"/>
      <c r="M374"/>
      <c r="N374" s="51"/>
      <c r="O374"/>
      <c r="P374"/>
      <c r="Q374" s="224"/>
      <c r="R374"/>
      <c r="T374"/>
      <c r="U374"/>
    </row>
    <row r="377" spans="2:21" s="2" customFormat="1" x14ac:dyDescent="0.25">
      <c r="B377"/>
      <c r="C377"/>
      <c r="D377"/>
      <c r="E377" s="91"/>
      <c r="F377"/>
      <c r="G377"/>
      <c r="H377"/>
      <c r="I377"/>
      <c r="J377"/>
      <c r="K377" s="51"/>
      <c r="L377" s="51"/>
      <c r="M377"/>
      <c r="N377" s="51"/>
      <c r="O377"/>
      <c r="P377"/>
      <c r="Q377" s="31"/>
      <c r="R377"/>
      <c r="T377"/>
      <c r="U377"/>
    </row>
  </sheetData>
  <mergeCells count="136">
    <mergeCell ref="C365:G365"/>
    <mergeCell ref="H365:N365"/>
    <mergeCell ref="Q365:R365"/>
    <mergeCell ref="C349:R349"/>
    <mergeCell ref="E358:F358"/>
    <mergeCell ref="E359:G359"/>
    <mergeCell ref="C364:G364"/>
    <mergeCell ref="K364:M364"/>
    <mergeCell ref="Q364:R364"/>
    <mergeCell ref="C332:G332"/>
    <mergeCell ref="H332:N332"/>
    <mergeCell ref="Q332:R332"/>
    <mergeCell ref="C339:R339"/>
    <mergeCell ref="C340:R340"/>
    <mergeCell ref="C342:R342"/>
    <mergeCell ref="C306:R306"/>
    <mergeCell ref="C307:R307"/>
    <mergeCell ref="C309:R309"/>
    <mergeCell ref="C319:R319"/>
    <mergeCell ref="C331:G331"/>
    <mergeCell ref="K331:M331"/>
    <mergeCell ref="Q331:R331"/>
    <mergeCell ref="C290:R290"/>
    <mergeCell ref="R296:R297"/>
    <mergeCell ref="C304:G304"/>
    <mergeCell ref="K304:M304"/>
    <mergeCell ref="Q304:R304"/>
    <mergeCell ref="C305:G305"/>
    <mergeCell ref="H305:N305"/>
    <mergeCell ref="Q305:R305"/>
    <mergeCell ref="C273:G273"/>
    <mergeCell ref="H273:N273"/>
    <mergeCell ref="Q273:R273"/>
    <mergeCell ref="C275:R275"/>
    <mergeCell ref="C276:R276"/>
    <mergeCell ref="C278:R278"/>
    <mergeCell ref="C256:R256"/>
    <mergeCell ref="C263:Q263"/>
    <mergeCell ref="R264:R265"/>
    <mergeCell ref="C272:G272"/>
    <mergeCell ref="K272:M272"/>
    <mergeCell ref="Q272:R272"/>
    <mergeCell ref="C251:G251"/>
    <mergeCell ref="H251:N251"/>
    <mergeCell ref="Q251:R251"/>
    <mergeCell ref="C252:R252"/>
    <mergeCell ref="C253:R253"/>
    <mergeCell ref="E254:Q254"/>
    <mergeCell ref="R226:R227"/>
    <mergeCell ref="C235:R235"/>
    <mergeCell ref="C242:R242"/>
    <mergeCell ref="C250:G250"/>
    <mergeCell ref="K250:M250"/>
    <mergeCell ref="Q250:R250"/>
    <mergeCell ref="C205:G205"/>
    <mergeCell ref="H205:N205"/>
    <mergeCell ref="Q205:R205"/>
    <mergeCell ref="B222:R222"/>
    <mergeCell ref="C223:R223"/>
    <mergeCell ref="C225:Q225"/>
    <mergeCell ref="C186:R186"/>
    <mergeCell ref="C187:R187"/>
    <mergeCell ref="C190:Q190"/>
    <mergeCell ref="C192:R192"/>
    <mergeCell ref="C204:G204"/>
    <mergeCell ref="K204:M204"/>
    <mergeCell ref="Q204:R204"/>
    <mergeCell ref="R159:R160"/>
    <mergeCell ref="C175:G175"/>
    <mergeCell ref="K175:M175"/>
    <mergeCell ref="Q175:R175"/>
    <mergeCell ref="C176:G176"/>
    <mergeCell ref="H176:N176"/>
    <mergeCell ref="Q176:R176"/>
    <mergeCell ref="C152:G152"/>
    <mergeCell ref="H152:N152"/>
    <mergeCell ref="Q152:R152"/>
    <mergeCell ref="C155:R155"/>
    <mergeCell ref="C156:R156"/>
    <mergeCell ref="C158:Q158"/>
    <mergeCell ref="C134:O134"/>
    <mergeCell ref="C140:Q140"/>
    <mergeCell ref="R140:R141"/>
    <mergeCell ref="C151:G151"/>
    <mergeCell ref="K151:M151"/>
    <mergeCell ref="Q151:R151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4" max="16383" man="1"/>
    <brk id="185" max="16383" man="1"/>
    <brk id="251" max="16383" man="1"/>
    <brk id="274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JUN</vt:lpstr>
      <vt:lpstr>'2 JUN'!Área_de_impresión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2021-09-24T23:25:13Z</dcterms:created>
  <dcterms:modified xsi:type="dcterms:W3CDTF">2021-09-24T23:25:33Z</dcterms:modified>
</cp:coreProperties>
</file>