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355FD176-BAF1-429D-937D-C1FA0B8D5674}" xr6:coauthVersionLast="45" xr6:coauthVersionMax="45" xr10:uidLastSave="{00000000-0000-0000-0000-000000000000}"/>
  <bookViews>
    <workbookView xWindow="-120" yWindow="-120" windowWidth="20730" windowHeight="11160" xr2:uid="{D95139FB-1917-4EEE-9215-146AEA755B79}"/>
  </bookViews>
  <sheets>
    <sheet name="1 SEP" sheetId="1" r:id="rId1"/>
  </sheets>
  <definedNames>
    <definedName name="_xlnm.Print_Area" localSheetId="0">'1 SEP'!$A$1:$M$377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4" i="1" l="1"/>
  <c r="I364" i="1"/>
  <c r="H364" i="1"/>
  <c r="G364" i="1"/>
  <c r="E364" i="1"/>
  <c r="F363" i="1"/>
  <c r="L363" i="1" s="1"/>
  <c r="K362" i="1"/>
  <c r="F362" i="1"/>
  <c r="K361" i="1"/>
  <c r="K364" i="1" s="1"/>
  <c r="F361" i="1"/>
  <c r="F364" i="1" s="1"/>
  <c r="K355" i="1"/>
  <c r="J355" i="1"/>
  <c r="I355" i="1"/>
  <c r="H355" i="1"/>
  <c r="G355" i="1"/>
  <c r="E355" i="1"/>
  <c r="F354" i="1"/>
  <c r="F355" i="1" s="1"/>
  <c r="J335" i="1"/>
  <c r="I335" i="1"/>
  <c r="H335" i="1"/>
  <c r="G335" i="1"/>
  <c r="E335" i="1"/>
  <c r="F333" i="1"/>
  <c r="K332" i="1"/>
  <c r="K333" i="1" s="1"/>
  <c r="K335" i="1" s="1"/>
  <c r="F332" i="1"/>
  <c r="F335" i="1" s="1"/>
  <c r="J327" i="1"/>
  <c r="I327" i="1"/>
  <c r="H327" i="1"/>
  <c r="G327" i="1"/>
  <c r="E327" i="1"/>
  <c r="K326" i="1"/>
  <c r="F326" i="1"/>
  <c r="K325" i="1"/>
  <c r="F325" i="1"/>
  <c r="K324" i="1"/>
  <c r="F324" i="1"/>
  <c r="K323" i="1"/>
  <c r="F323" i="1"/>
  <c r="K322" i="1"/>
  <c r="F322" i="1"/>
  <c r="K321" i="1"/>
  <c r="F321" i="1"/>
  <c r="K320" i="1"/>
  <c r="F320" i="1"/>
  <c r="K319" i="1"/>
  <c r="F319" i="1"/>
  <c r="K318" i="1"/>
  <c r="K327" i="1" s="1"/>
  <c r="F318" i="1"/>
  <c r="K307" i="1"/>
  <c r="J307" i="1"/>
  <c r="I307" i="1"/>
  <c r="H307" i="1"/>
  <c r="G307" i="1"/>
  <c r="E307" i="1"/>
  <c r="F306" i="1"/>
  <c r="L306" i="1" s="1"/>
  <c r="F305" i="1"/>
  <c r="J297" i="1"/>
  <c r="I297" i="1"/>
  <c r="H297" i="1"/>
  <c r="G297" i="1"/>
  <c r="E297" i="1"/>
  <c r="K296" i="1"/>
  <c r="K297" i="1" s="1"/>
  <c r="F296" i="1"/>
  <c r="F297" i="1" s="1"/>
  <c r="A294" i="1"/>
  <c r="J289" i="1"/>
  <c r="I289" i="1"/>
  <c r="H289" i="1"/>
  <c r="G289" i="1"/>
  <c r="K288" i="1"/>
  <c r="E288" i="1"/>
  <c r="K287" i="1"/>
  <c r="K289" i="1" s="1"/>
  <c r="F287" i="1"/>
  <c r="J274" i="1"/>
  <c r="I274" i="1"/>
  <c r="H274" i="1"/>
  <c r="G274" i="1"/>
  <c r="K273" i="1"/>
  <c r="K274" i="1" s="1"/>
  <c r="E273" i="1"/>
  <c r="K266" i="1"/>
  <c r="J266" i="1"/>
  <c r="I266" i="1"/>
  <c r="H266" i="1"/>
  <c r="G266" i="1"/>
  <c r="E266" i="1"/>
  <c r="F265" i="1"/>
  <c r="F266" i="1" s="1"/>
  <c r="K253" i="1"/>
  <c r="J253" i="1"/>
  <c r="I253" i="1"/>
  <c r="H253" i="1"/>
  <c r="G253" i="1"/>
  <c r="E253" i="1"/>
  <c r="F251" i="1"/>
  <c r="J246" i="1"/>
  <c r="I246" i="1"/>
  <c r="H246" i="1"/>
  <c r="G246" i="1"/>
  <c r="F245" i="1"/>
  <c r="L245" i="1" s="1"/>
  <c r="K244" i="1"/>
  <c r="K246" i="1" s="1"/>
  <c r="E244" i="1"/>
  <c r="E246" i="1" s="1"/>
  <c r="J238" i="1"/>
  <c r="I238" i="1"/>
  <c r="H238" i="1"/>
  <c r="G238" i="1"/>
  <c r="K237" i="1"/>
  <c r="F237" i="1"/>
  <c r="K236" i="1"/>
  <c r="E236" i="1"/>
  <c r="E238" i="1" s="1"/>
  <c r="K235" i="1"/>
  <c r="F235" i="1"/>
  <c r="F234" i="1"/>
  <c r="J215" i="1"/>
  <c r="I215" i="1"/>
  <c r="H215" i="1"/>
  <c r="G215" i="1"/>
  <c r="K214" i="1"/>
  <c r="F214" i="1"/>
  <c r="K213" i="1"/>
  <c r="F213" i="1"/>
  <c r="F212" i="1"/>
  <c r="L212" i="1" s="1"/>
  <c r="K211" i="1"/>
  <c r="E211" i="1"/>
  <c r="F211" i="1" s="1"/>
  <c r="L211" i="1" s="1"/>
  <c r="K210" i="1"/>
  <c r="E210" i="1"/>
  <c r="E215" i="1" s="1"/>
  <c r="K209" i="1"/>
  <c r="F209" i="1"/>
  <c r="J203" i="1"/>
  <c r="I203" i="1"/>
  <c r="H203" i="1"/>
  <c r="G203" i="1"/>
  <c r="E203" i="1"/>
  <c r="K202" i="1"/>
  <c r="K203" i="1" s="1"/>
  <c r="F202" i="1"/>
  <c r="F203" i="1" s="1"/>
  <c r="J179" i="1"/>
  <c r="I179" i="1"/>
  <c r="H179" i="1"/>
  <c r="G179" i="1"/>
  <c r="K178" i="1"/>
  <c r="E178" i="1"/>
  <c r="F178" i="1" s="1"/>
  <c r="K177" i="1"/>
  <c r="E177" i="1"/>
  <c r="K176" i="1"/>
  <c r="F176" i="1"/>
  <c r="E175" i="1"/>
  <c r="F175" i="1" s="1"/>
  <c r="F174" i="1"/>
  <c r="K173" i="1"/>
  <c r="E173" i="1"/>
  <c r="F173" i="1" s="1"/>
  <c r="K172" i="1"/>
  <c r="F172" i="1"/>
  <c r="K171" i="1"/>
  <c r="F171" i="1"/>
  <c r="K170" i="1"/>
  <c r="F170" i="1"/>
  <c r="F169" i="1"/>
  <c r="L169" i="1" s="1"/>
  <c r="F168" i="1"/>
  <c r="J151" i="1"/>
  <c r="I151" i="1"/>
  <c r="H151" i="1"/>
  <c r="G151" i="1"/>
  <c r="E151" i="1"/>
  <c r="K149" i="1"/>
  <c r="K151" i="1" s="1"/>
  <c r="F149" i="1"/>
  <c r="F151" i="1" s="1"/>
  <c r="K144" i="1"/>
  <c r="J144" i="1"/>
  <c r="I144" i="1"/>
  <c r="H144" i="1"/>
  <c r="G144" i="1"/>
  <c r="E144" i="1"/>
  <c r="F143" i="1"/>
  <c r="F144" i="1" s="1"/>
  <c r="J138" i="1"/>
  <c r="I138" i="1"/>
  <c r="H138" i="1"/>
  <c r="G138" i="1"/>
  <c r="E138" i="1"/>
  <c r="K137" i="1"/>
  <c r="F137" i="1"/>
  <c r="F136" i="1"/>
  <c r="L136" i="1" s="1"/>
  <c r="L135" i="1"/>
  <c r="K134" i="1"/>
  <c r="F134" i="1"/>
  <c r="J119" i="1"/>
  <c r="I119" i="1"/>
  <c r="H119" i="1"/>
  <c r="G119" i="1"/>
  <c r="E119" i="1"/>
  <c r="K118" i="1"/>
  <c r="K119" i="1" s="1"/>
  <c r="F118" i="1"/>
  <c r="F119" i="1" s="1"/>
  <c r="J111" i="1"/>
  <c r="I111" i="1"/>
  <c r="H111" i="1"/>
  <c r="G111" i="1"/>
  <c r="F110" i="1"/>
  <c r="L110" i="1" s="1"/>
  <c r="K109" i="1"/>
  <c r="K111" i="1" s="1"/>
  <c r="E109" i="1"/>
  <c r="E111" i="1" s="1"/>
  <c r="J104" i="1"/>
  <c r="I104" i="1"/>
  <c r="H104" i="1"/>
  <c r="G104" i="1"/>
  <c r="E104" i="1"/>
  <c r="K103" i="1"/>
  <c r="F103" i="1"/>
  <c r="F102" i="1"/>
  <c r="L102" i="1" s="1"/>
  <c r="F101" i="1"/>
  <c r="K100" i="1"/>
  <c r="K104" i="1" s="1"/>
  <c r="F100" i="1"/>
  <c r="J82" i="1"/>
  <c r="I82" i="1"/>
  <c r="H82" i="1"/>
  <c r="G82" i="1"/>
  <c r="F81" i="1"/>
  <c r="L81" i="1" s="1"/>
  <c r="E80" i="1"/>
  <c r="E82" i="1" s="1"/>
  <c r="K79" i="1"/>
  <c r="F79" i="1"/>
  <c r="K78" i="1"/>
  <c r="F78" i="1"/>
  <c r="K77" i="1"/>
  <c r="F77" i="1"/>
  <c r="K76" i="1"/>
  <c r="K82" i="1" s="1"/>
  <c r="F76" i="1"/>
  <c r="J71" i="1"/>
  <c r="I71" i="1"/>
  <c r="H71" i="1"/>
  <c r="G71" i="1"/>
  <c r="E71" i="1"/>
  <c r="F70" i="1"/>
  <c r="L70" i="1" s="1"/>
  <c r="F69" i="1"/>
  <c r="L69" i="1" s="1"/>
  <c r="K68" i="1"/>
  <c r="K71" i="1" s="1"/>
  <c r="F68" i="1"/>
  <c r="F67" i="1"/>
  <c r="K55" i="1"/>
  <c r="J55" i="1"/>
  <c r="I55" i="1"/>
  <c r="H55" i="1"/>
  <c r="G55" i="1"/>
  <c r="F54" i="1"/>
  <c r="L54" i="1" s="1"/>
  <c r="E53" i="1"/>
  <c r="E55" i="1" s="1"/>
  <c r="J49" i="1"/>
  <c r="I49" i="1"/>
  <c r="H49" i="1"/>
  <c r="G49" i="1"/>
  <c r="E49" i="1"/>
  <c r="K48" i="1"/>
  <c r="F48" i="1"/>
  <c r="K47" i="1"/>
  <c r="F47" i="1"/>
  <c r="K46" i="1"/>
  <c r="F46" i="1"/>
  <c r="K45" i="1"/>
  <c r="K49" i="1" s="1"/>
  <c r="F45" i="1"/>
  <c r="F49" i="1" s="1"/>
  <c r="J41" i="1"/>
  <c r="I41" i="1"/>
  <c r="H41" i="1"/>
  <c r="G41" i="1"/>
  <c r="E41" i="1"/>
  <c r="F40" i="1"/>
  <c r="L40" i="1" s="1"/>
  <c r="K39" i="1"/>
  <c r="K41" i="1" s="1"/>
  <c r="F39" i="1"/>
  <c r="F41" i="1" s="1"/>
  <c r="J34" i="1"/>
  <c r="I34" i="1"/>
  <c r="H34" i="1"/>
  <c r="G34" i="1"/>
  <c r="E34" i="1"/>
  <c r="K33" i="1"/>
  <c r="K34" i="1" s="1"/>
  <c r="F33" i="1"/>
  <c r="F32" i="1"/>
  <c r="F34" i="1" s="1"/>
  <c r="A30" i="1"/>
  <c r="A37" i="1" s="1"/>
  <c r="A43" i="1" s="1"/>
  <c r="A51" i="1" s="1"/>
  <c r="A65" i="1" s="1"/>
  <c r="A74" i="1" s="1"/>
  <c r="A98" i="1" s="1"/>
  <c r="A107" i="1" s="1"/>
  <c r="J16" i="1"/>
  <c r="I16" i="1"/>
  <c r="H16" i="1"/>
  <c r="G16" i="1"/>
  <c r="E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F8" i="1"/>
  <c r="L8" i="1" s="1"/>
  <c r="K7" i="1"/>
  <c r="K16" i="1" s="1"/>
  <c r="F7" i="1"/>
  <c r="F16" i="1" s="1"/>
  <c r="L32" i="1" l="1"/>
  <c r="L46" i="1"/>
  <c r="L47" i="1"/>
  <c r="L48" i="1"/>
  <c r="F71" i="1"/>
  <c r="F236" i="1"/>
  <c r="F238" i="1" s="1"/>
  <c r="F244" i="1"/>
  <c r="F246" i="1" s="1"/>
  <c r="L68" i="1"/>
  <c r="F80" i="1"/>
  <c r="F138" i="1"/>
  <c r="L170" i="1"/>
  <c r="L171" i="1"/>
  <c r="L172" i="1"/>
  <c r="L265" i="1"/>
  <c r="L266" i="1" s="1"/>
  <c r="F307" i="1"/>
  <c r="L354" i="1"/>
  <c r="L355" i="1" s="1"/>
  <c r="L9" i="1"/>
  <c r="L11" i="1"/>
  <c r="L12" i="1"/>
  <c r="L13" i="1"/>
  <c r="L14" i="1"/>
  <c r="L15" i="1"/>
  <c r="L33" i="1"/>
  <c r="L67" i="1"/>
  <c r="F82" i="1"/>
  <c r="L77" i="1"/>
  <c r="L78" i="1"/>
  <c r="L79" i="1"/>
  <c r="L80" i="1"/>
  <c r="L100" i="1"/>
  <c r="F104" i="1"/>
  <c r="L103" i="1"/>
  <c r="K138" i="1"/>
  <c r="L137" i="1"/>
  <c r="L143" i="1"/>
  <c r="L144" i="1" s="1"/>
  <c r="K179" i="1"/>
  <c r="L176" i="1"/>
  <c r="K215" i="1"/>
  <c r="F210" i="1"/>
  <c r="K238" i="1"/>
  <c r="K368" i="1" s="1"/>
  <c r="L305" i="1"/>
  <c r="L307" i="1" s="1"/>
  <c r="L319" i="1"/>
  <c r="L321" i="1"/>
  <c r="L323" i="1"/>
  <c r="L325" i="1"/>
  <c r="L362" i="1"/>
  <c r="L333" i="1"/>
  <c r="A132" i="1"/>
  <c r="A141" i="1" s="1"/>
  <c r="A147" i="1" s="1"/>
  <c r="A166" i="1" s="1"/>
  <c r="A200" i="1" s="1"/>
  <c r="A207" i="1" s="1"/>
  <c r="A232" i="1" s="1"/>
  <c r="A116" i="1"/>
  <c r="L34" i="1"/>
  <c r="L7" i="1"/>
  <c r="L10" i="1"/>
  <c r="L39" i="1"/>
  <c r="L41" i="1" s="1"/>
  <c r="L45" i="1"/>
  <c r="L49" i="1" s="1"/>
  <c r="F53" i="1"/>
  <c r="L71" i="1"/>
  <c r="L53" i="1"/>
  <c r="L55" i="1" s="1"/>
  <c r="L76" i="1"/>
  <c r="L82" i="1" s="1"/>
  <c r="L101" i="1"/>
  <c r="F109" i="1"/>
  <c r="L109" i="1" s="1"/>
  <c r="L111" i="1" s="1"/>
  <c r="L118" i="1"/>
  <c r="L119" i="1" s="1"/>
  <c r="L134" i="1"/>
  <c r="L168" i="1"/>
  <c r="L175" i="1"/>
  <c r="L202" i="1"/>
  <c r="L203" i="1" s="1"/>
  <c r="L209" i="1"/>
  <c r="L213" i="1"/>
  <c r="L236" i="1"/>
  <c r="L244" i="1"/>
  <c r="L246" i="1" s="1"/>
  <c r="F288" i="1"/>
  <c r="L288" i="1" s="1"/>
  <c r="E289" i="1"/>
  <c r="H368" i="1"/>
  <c r="J368" i="1"/>
  <c r="L149" i="1"/>
  <c r="L151" i="1" s="1"/>
  <c r="E179" i="1"/>
  <c r="L173" i="1"/>
  <c r="L174" i="1"/>
  <c r="F177" i="1"/>
  <c r="L178" i="1"/>
  <c r="L210" i="1"/>
  <c r="L214" i="1"/>
  <c r="F215" i="1"/>
  <c r="L234" i="1"/>
  <c r="L235" i="1"/>
  <c r="L237" i="1"/>
  <c r="F253" i="1"/>
  <c r="L251" i="1"/>
  <c r="L253" i="1" s="1"/>
  <c r="F273" i="1"/>
  <c r="F274" i="1" s="1"/>
  <c r="E274" i="1"/>
  <c r="F327" i="1"/>
  <c r="L318" i="1"/>
  <c r="G368" i="1"/>
  <c r="I368" i="1"/>
  <c r="L320" i="1"/>
  <c r="L322" i="1"/>
  <c r="L324" i="1"/>
  <c r="L326" i="1"/>
  <c r="L332" i="1"/>
  <c r="L335" i="1" s="1"/>
  <c r="L361" i="1"/>
  <c r="L287" i="1"/>
  <c r="L296" i="1"/>
  <c r="L297" i="1" s="1"/>
  <c r="L364" i="1" l="1"/>
  <c r="E368" i="1"/>
  <c r="L138" i="1"/>
  <c r="L104" i="1"/>
  <c r="L16" i="1"/>
  <c r="L289" i="1"/>
  <c r="L327" i="1"/>
  <c r="L238" i="1"/>
  <c r="L177" i="1"/>
  <c r="L179" i="1" s="1"/>
  <c r="F289" i="1"/>
  <c r="L215" i="1"/>
  <c r="F55" i="1"/>
  <c r="L273" i="1"/>
  <c r="L274" i="1" s="1"/>
  <c r="F111" i="1"/>
  <c r="F179" i="1"/>
  <c r="A263" i="1"/>
  <c r="A242" i="1"/>
  <c r="L368" i="1" l="1"/>
  <c r="F368" i="1"/>
  <c r="A271" i="1"/>
  <c r="A285" i="1" s="1"/>
  <c r="A303" i="1" s="1"/>
  <c r="A316" i="1" s="1"/>
  <c r="A330" i="1" s="1"/>
  <c r="A249" i="1"/>
  <c r="A359" i="1" l="1"/>
  <c r="A352" i="1"/>
</calcChain>
</file>

<file path=xl/sharedStrings.xml><?xml version="1.0" encoding="utf-8"?>
<sst xmlns="http://schemas.openxmlformats.org/spreadsheetml/2006/main" count="732" uniqueCount="210">
  <si>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</si>
  <si>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</si>
  <si>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</si>
  <si>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</si>
  <si>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</si>
  <si>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</si>
  <si>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SEPTIEMBRE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</si>
  <si>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</si>
  <si>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</si>
  <si>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</si>
  <si>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</si>
  <si>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</si>
  <si>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</si>
  <si>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</si>
  <si>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</si>
  <si>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</si>
  <si>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</si>
  <si>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</si>
  <si>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</si>
  <si>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</si>
  <si>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</si>
  <si>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</si>
  <si>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</si>
  <si>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</si>
  <si>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</si>
  <si>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</si>
  <si>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</si>
  <si>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</si>
  <si>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</si>
  <si>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</si>
  <si>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</si>
  <si>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</si>
  <si>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</si>
  <si>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</si>
  <si>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</si>
  <si>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</si>
  <si>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</si>
  <si>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</si>
  <si>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</si>
  <si>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</si>
  <si>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</si>
  <si>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</si>
  <si>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</si>
  <si>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</si>
  <si>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</si>
  <si>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</si>
  <si>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</si>
  <si>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</si>
  <si>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</si>
  <si>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</si>
  <si>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</si>
  <si>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</si>
  <si>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</si>
  <si>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</si>
  <si>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</si>
  <si>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</si>
  <si>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</si>
  <si>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</si>
  <si>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</si>
  <si>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</si>
  <si>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</si>
  <si>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</si>
  <si>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</si>
  <si>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</si>
  <si>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</si>
  <si>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</si>
  <si>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</si>
  <si>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</si>
  <si>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</si>
  <si>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</si>
  <si>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</si>
  <si>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</si>
  <si>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</si>
  <si>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</si>
  <si>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</si>
  <si>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</si>
  <si>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</si>
  <si>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</si>
  <si>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</si>
  <si>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LICENCIA SIN  GOCE DE SUELDO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</si>
  <si>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</si>
  <si>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</si>
  <si>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</si>
  <si>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</si>
  <si>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</si>
  <si>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</si>
  <si>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</si>
  <si>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</si>
  <si>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</si>
  <si>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</si>
  <si>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</si>
  <si>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</si>
  <si>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</si>
  <si>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</si>
  <si>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</si>
  <si>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</si>
  <si>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</si>
  <si>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</si>
  <si>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</si>
  <si>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</si>
  <si>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</si>
  <si>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</si>
  <si>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</si>
  <si>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</si>
  <si>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</si>
  <si>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</si>
  <si>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</si>
  <si>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</si>
  <si>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</si>
  <si>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</si>
  <si>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</si>
  <si>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</si>
  <si>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</si>
  <si>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</si>
  <si>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</si>
  <si>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</si>
  <si>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</si>
  <si>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</si>
  <si>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</si>
  <si>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</si>
  <si>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</si>
  <si>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</si>
  <si>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</si>
  <si>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</si>
  <si>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</si>
  <si>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</si>
  <si>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</si>
  <si>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</si>
  <si>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</si>
  <si>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</si>
  <si>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</si>
  <si>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</si>
  <si>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</si>
  <si>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</si>
  <si>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</si>
  <si>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</si>
  <si>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</si>
  <si>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</si>
  <si>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</si>
  <si>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</si>
  <si>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</si>
  <si>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</si>
  <si>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</si>
  <si>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</si>
  <si>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</si>
  <si>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</si>
  <si>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</si>
  <si>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</si>
  <si>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</si>
  <si>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</si>
  <si>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</si>
  <si>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</si>
  <si>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</si>
  <si>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</si>
  <si>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</si>
  <si>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</si>
  <si>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</si>
  <si>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</si>
  <si>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</si>
  <si>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</si>
  <si>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</si>
  <si>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</si>
  <si>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</si>
  <si>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>LUZ ESTHER ANAYA LEDESMA</t>
  </si>
  <si>
    <t>DIRECTOR</t>
  </si>
  <si>
    <t>SERVICIO Y MANTENIMIENTO DE EQUIPO DE COMPUTO</t>
  </si>
  <si>
    <t>VICTOR ALFONSO SANCHEZ CONTRERAS</t>
  </si>
  <si>
    <t>AUXILIAR DE INFORMATICA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</si>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</sst>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1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34AE14A8-2FF8-4D83-AE42-50B30C5D3535}"/>
    <cellStyle name="Millares 4" xfId="7" xr:uid="{1DE54B23-8FB8-4CF9-B2A8-AA6F6BF5E019}"/>
    <cellStyle name="Millares 5" xfId="11" xr:uid="{F2B25ADC-2703-463E-B117-0ECC8F809EA7}"/>
    <cellStyle name="Millares 6" xfId="17" xr:uid="{0959B35C-2C71-492D-BBCA-63F01FA44932}"/>
    <cellStyle name="Moneda" xfId="1" builtinId="4"/>
    <cellStyle name="Moneda 10" xfId="8" xr:uid="{4EC80BD1-59E7-48E1-88F8-18194134DA7A}"/>
    <cellStyle name="Moneda 11" xfId="15" xr:uid="{3C591FB2-FB1E-465C-8F56-18D60849FE3E}"/>
    <cellStyle name="Moneda 12" xfId="21" xr:uid="{B85BA310-07C3-44B0-89DC-069DD5116C73}"/>
    <cellStyle name="Moneda 13" xfId="16" xr:uid="{7928BD1E-CAE9-4A84-AF75-E0FDC9E0FD31}"/>
    <cellStyle name="Moneda 14" xfId="29" xr:uid="{D21790E8-775B-4CB0-8FBB-27B70E8F5FA5}"/>
    <cellStyle name="Moneda 15" xfId="30" xr:uid="{7182D702-678F-4396-B539-7713BE222D8C}"/>
    <cellStyle name="Moneda 16" xfId="34" xr:uid="{6EF933E4-A29C-4E30-948F-F82C8DAC7FF1}"/>
    <cellStyle name="Moneda 17" xfId="25" xr:uid="{C13A4DE7-3A4F-4B84-80DE-0140C11ABCA9}"/>
    <cellStyle name="Moneda 18" xfId="36" xr:uid="{06D5A011-971A-4BDE-9DDE-918B841E1F60}"/>
    <cellStyle name="Moneda 19" xfId="31" xr:uid="{7E41986A-C7C8-4E3A-B8D3-90D3B51D293A}"/>
    <cellStyle name="Moneda 2" xfId="3" xr:uid="{F789D72E-90B8-495F-9893-A8D680A23DAB}"/>
    <cellStyle name="Moneda 4" xfId="6" xr:uid="{D911DCA4-EC31-4D4C-BC96-5AD2A4F3AF5F}"/>
    <cellStyle name="Moneda 5" xfId="9" xr:uid="{BF47D5E0-C5A7-4759-976F-4F97A1802594}"/>
    <cellStyle name="Moneda 6" xfId="13" xr:uid="{55FD37C0-E357-4EE9-9347-1461EC28F451}"/>
    <cellStyle name="Moneda 8" xfId="20" xr:uid="{F7F54EED-83C1-4170-B87F-F64858CC7455}"/>
    <cellStyle name="Moneda 9" xfId="23" xr:uid="{3AFA9162-39B5-40E8-B970-A2591596F3C7}"/>
    <cellStyle name="Normal" xfId="0" builtinId="0"/>
    <cellStyle name="Normal 10" xfId="26" xr:uid="{3F09ABC8-9289-4540-9EC2-EC97A6642C36}"/>
    <cellStyle name="Normal 11" xfId="22" xr:uid="{9D2B2B7B-D3AB-45C2-894B-365EC72DAA78}"/>
    <cellStyle name="Normal 12" xfId="18" xr:uid="{55BFA643-156F-4823-A80C-838BD5ED32C1}"/>
    <cellStyle name="Normal 13" xfId="27" xr:uid="{EDCB7876-E4D7-46D8-8BFD-707523E223CD}"/>
    <cellStyle name="Normal 14" xfId="28" xr:uid="{4C77FDF3-C295-4A85-925C-970905D7D1EF}"/>
    <cellStyle name="Normal 15" xfId="24" xr:uid="{48A271EC-BCC8-45FC-AE3A-C28FE07CAE33}"/>
    <cellStyle name="Normal 16" xfId="33" xr:uid="{703DA05A-9A16-41DE-99F6-CC59C2E5117C}"/>
    <cellStyle name="Normal 17" xfId="35" xr:uid="{F271C8C0-CC0F-45E3-BAE8-A7EBFD62D97C}"/>
    <cellStyle name="Normal 18" xfId="32" xr:uid="{8A037557-ACAA-4D4A-84F4-5AA1D9B6A502}"/>
    <cellStyle name="Normal 2" xfId="2" xr:uid="{2FA3AEC6-649F-46C0-B9A6-13564AA8EB64}"/>
    <cellStyle name="Normal 4" xfId="5" xr:uid="{7FAC71B9-2B0C-45BE-A1DF-31C2949A6CCB}"/>
    <cellStyle name="Normal 5" xfId="10" xr:uid="{AC246C4A-59B1-43E3-B85C-4555EE3EDE38}"/>
    <cellStyle name="Normal 6" xfId="12" xr:uid="{F6B72769-CECE-456A-90DA-30D3A89094D4}"/>
    <cellStyle name="Normal 8" xfId="14" xr:uid="{ABC1B04A-6E86-48C7-AC90-33987852E708}"/>
    <cellStyle name="Normal 9" xfId="19" xr:uid="{72C9B2BF-077E-4EE8-A5FE-1983D0AC2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B5F0-986C-41C6-A853-B282CED18345}">
  <dimension ref="A1:P386"/>
  <sheetViews>
    <sheetView tabSelected="1" topLeftCell="A278" zoomScale="90" zoomScaleNormal="90" zoomScaleSheetLayoutView="100" workbookViewId="0">
      <selection activeCell="A196" sqref="A1:B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9.85546875" bestFit="1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6" ht="23.25" x14ac:dyDescent="0.35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17" t="s">
        <v>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8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19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>
        <f>345/4</f>
        <v>86.25</v>
      </c>
      <c r="L7" s="19">
        <f t="shared" ref="L7:L15" si="1">E7+F7-H7+I7-J7-K7</f>
        <v>2549.9785000000002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>
        <v>96.25</v>
      </c>
      <c r="L8" s="19">
        <f t="shared" si="1"/>
        <v>2539.9785000000002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>
        <f>385/4</f>
        <v>96.25</v>
      </c>
      <c r="L9" s="19">
        <f t="shared" si="1"/>
        <v>2539.9785000000002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>
        <f>335/4</f>
        <v>83.75</v>
      </c>
      <c r="L10" s="19">
        <f t="shared" si="1"/>
        <v>2552.4785000000002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>
        <f>345/4</f>
        <v>86.25</v>
      </c>
      <c r="L11" s="19">
        <f t="shared" si="1"/>
        <v>2549.9785000000002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>
        <f>365/4</f>
        <v>91.25</v>
      </c>
      <c r="L12" s="19">
        <f t="shared" si="1"/>
        <v>2544.9785000000002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>
        <f>355/4</f>
        <v>88.75</v>
      </c>
      <c r="L13" s="19">
        <f t="shared" si="1"/>
        <v>2547.4785000000002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>
        <f>345/4</f>
        <v>86.25</v>
      </c>
      <c r="L14" s="19">
        <f t="shared" si="1"/>
        <v>2549.9785000000002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>
        <f>335/4</f>
        <v>83.75</v>
      </c>
      <c r="L15" s="19">
        <f t="shared" si="1"/>
        <v>2552.4785000000002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798.75</v>
      </c>
      <c r="L16" s="32">
        <f t="shared" si="2"/>
        <v>22927.306500000006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0" t="s">
        <v>31</v>
      </c>
      <c r="B21" s="420"/>
      <c r="C21" s="420"/>
      <c r="D21" s="420"/>
      <c r="F21" s="421" t="s">
        <v>32</v>
      </c>
      <c r="G21" s="421"/>
      <c r="H21" s="421"/>
      <c r="I21"/>
      <c r="J21"/>
      <c r="K21"/>
      <c r="L21" s="421" t="s">
        <v>33</v>
      </c>
      <c r="M21" s="421"/>
      <c r="O21"/>
      <c r="P21"/>
    </row>
    <row r="22" spans="1:16" s="43" customFormat="1" x14ac:dyDescent="0.25">
      <c r="A22" s="420" t="s">
        <v>34</v>
      </c>
      <c r="B22" s="420"/>
      <c r="C22" s="420"/>
      <c r="D22" s="420"/>
      <c r="E22" s="420" t="s">
        <v>35</v>
      </c>
      <c r="F22" s="420"/>
      <c r="G22" s="420"/>
      <c r="H22" s="420"/>
      <c r="I22" s="420"/>
      <c r="J22"/>
      <c r="K22"/>
      <c r="L22" s="420" t="s">
        <v>36</v>
      </c>
      <c r="M22" s="420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5" t="s">
        <v>0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O26"/>
      <c r="P26"/>
    </row>
    <row r="27" spans="1:16" s="1" customFormat="1" ht="24" customHeight="1" x14ac:dyDescent="0.35">
      <c r="A27" s="416" t="s">
        <v>1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27" t="s">
        <v>37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18" t="s">
        <v>5</v>
      </c>
      <c r="O29"/>
      <c r="P29"/>
    </row>
    <row r="30" spans="1:16" s="1" customFormat="1" x14ac:dyDescent="0.25">
      <c r="A30" s="8" t="str">
        <f>A5</f>
        <v>PERIODO DEL 1 AL 15 DE SEPTIEMBRE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19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>
        <f>(345*2)/4</f>
        <v>172.5</v>
      </c>
      <c r="L33" s="19">
        <f>(E33+F33-H33+I33-J33-K33)</f>
        <v>2427.5039999999999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172.5</v>
      </c>
      <c r="L34" s="72">
        <f>SUM(L32:L33)</f>
        <v>14170.731500000002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22" t="s">
        <v>41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76"/>
    </row>
    <row r="37" spans="1:15" x14ac:dyDescent="0.25">
      <c r="A37" s="8" t="str">
        <f>A30</f>
        <v>PERIODO DEL 1 AL 15 DE SEPTIEMBRE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>
        <f>345*2/4</f>
        <v>172.5</v>
      </c>
      <c r="L39" s="19">
        <f>ROUND(E39+F39-H39+I39-J39-K39,0)+G39</f>
        <v>5336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>
        <v>167.5</v>
      </c>
      <c r="L40" s="19">
        <f>ROUND(E40+F40-H40+I40-J40-K40,0)</f>
        <v>5341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340</v>
      </c>
      <c r="L41" s="92">
        <f>SUM(L39:L40)</f>
        <v>10677</v>
      </c>
      <c r="M41" s="78"/>
    </row>
    <row r="42" spans="1:15" ht="15.75" x14ac:dyDescent="0.25">
      <c r="A42" s="423" t="s">
        <v>45</v>
      </c>
      <c r="B42" s="423"/>
      <c r="C42" s="423"/>
      <c r="D42" s="423"/>
      <c r="E42" s="423"/>
      <c r="F42" s="423"/>
      <c r="G42" s="423"/>
      <c r="H42" s="423"/>
      <c r="I42" s="423"/>
      <c r="J42" s="423"/>
      <c r="K42" s="93"/>
      <c r="L42" s="94"/>
      <c r="M42" s="424"/>
    </row>
    <row r="43" spans="1:15" x14ac:dyDescent="0.25">
      <c r="A43" s="8" t="str">
        <f>A37</f>
        <v>PERIODO DEL 1 AL 15 DE SEPTIEMBRE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25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>
        <f>(345*2/4)</f>
        <v>172.5</v>
      </c>
      <c r="L45" s="19">
        <f>E45+F45-H45+I45-J45-K45</f>
        <v>4764.151499999999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>
        <f>375/4</f>
        <v>93.75</v>
      </c>
      <c r="L46" s="19">
        <f>E46+F46-H46+I46-J46-K46</f>
        <v>4842.901499999999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>
        <f>167.5*2/3</f>
        <v>111.66666666666667</v>
      </c>
      <c r="L47" s="19">
        <f>E47+F47-H47+I47-J47-K47</f>
        <v>2305.511833333333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>
        <f>345/4</f>
        <v>86.25</v>
      </c>
      <c r="L48" s="19">
        <f>E48+F48-H48+I48-J48-K48</f>
        <v>3080.2824999999998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464.16666666666669</v>
      </c>
      <c r="L49" s="116">
        <f t="shared" si="5"/>
        <v>14992.84733333333</v>
      </c>
      <c r="M49" s="96"/>
    </row>
    <row r="50" spans="1:16" ht="15.75" x14ac:dyDescent="0.25">
      <c r="A50" s="426" t="s">
        <v>54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117"/>
    </row>
    <row r="51" spans="1:16" x14ac:dyDescent="0.25">
      <c r="A51" s="8" t="str">
        <f>A43</f>
        <v>PERIODO DEL 1 AL 15 DE SEPTIEMBRE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>
        <v>167.5</v>
      </c>
      <c r="L53" s="19">
        <f>E53+F53-H53+I53-J53-K53</f>
        <v>3468.5349999999999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>
        <v>167.5</v>
      </c>
      <c r="L54" s="19">
        <f>E54+F54-H54+I54-J54-K54</f>
        <v>2249.9935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335</v>
      </c>
      <c r="L55" s="132">
        <f t="shared" si="6"/>
        <v>5718.5285000000003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20" t="s">
        <v>31</v>
      </c>
      <c r="B58" s="420"/>
      <c r="C58" s="420"/>
      <c r="D58" s="420"/>
      <c r="F58" s="421" t="s">
        <v>32</v>
      </c>
      <c r="G58" s="421"/>
      <c r="H58" s="421"/>
      <c r="I58"/>
      <c r="J58"/>
      <c r="K58"/>
      <c r="L58" s="421" t="s">
        <v>33</v>
      </c>
      <c r="M58" s="421"/>
      <c r="O58"/>
      <c r="P58"/>
    </row>
    <row r="59" spans="1:16" s="43" customFormat="1" x14ac:dyDescent="0.25">
      <c r="A59" s="420" t="s">
        <v>34</v>
      </c>
      <c r="B59" s="420"/>
      <c r="C59" s="420"/>
      <c r="D59" s="420"/>
      <c r="E59" s="420" t="s">
        <v>35</v>
      </c>
      <c r="F59" s="420"/>
      <c r="G59" s="420"/>
      <c r="H59" s="420"/>
      <c r="I59" s="420"/>
      <c r="J59"/>
      <c r="K59"/>
      <c r="L59" s="420" t="s">
        <v>36</v>
      </c>
      <c r="M59" s="420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5" t="s">
        <v>0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</row>
    <row r="62" spans="1:16" ht="23.25" x14ac:dyDescent="0.35">
      <c r="A62" s="416" t="s">
        <v>1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29" t="s">
        <v>59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18" t="s">
        <v>5</v>
      </c>
    </row>
    <row r="65" spans="1:15" x14ac:dyDescent="0.25">
      <c r="A65" s="8" t="str">
        <f>A51</f>
        <v>PERIODO DEL 1 AL 15 DE SEPTIEMBRE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19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>
        <f>355*2/4</f>
        <v>177.5</v>
      </c>
      <c r="L68" s="19">
        <f>ROUND(E68+F68-H68+I68-J68-K68,0)</f>
        <v>5823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>
        <v>167.5</v>
      </c>
      <c r="L69" s="19">
        <f>E69+F69-H69+I69-J69-K69</f>
        <v>2529.0529999999999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>
        <v>167.5</v>
      </c>
      <c r="L70" s="19">
        <f>E70+F70-H70+I70-J70-K70</f>
        <v>2529.0529999999999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512.5</v>
      </c>
      <c r="L71" s="153">
        <f t="shared" si="7"/>
        <v>18397.1875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28" t="s">
        <v>68</v>
      </c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156"/>
    </row>
    <row r="74" spans="1:15" x14ac:dyDescent="0.25">
      <c r="A74" s="8" t="str">
        <f>A65</f>
        <v>PERIODO DEL 1 AL 15 DE SEPTIEMBRE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>
        <f>345/4</f>
        <v>86.25</v>
      </c>
      <c r="L76" s="19">
        <f>E76+F76-H76+I76-J76-K76+G76</f>
        <v>3080.2824999999998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>
        <f>335/4</f>
        <v>83.75</v>
      </c>
      <c r="L77" s="19">
        <f>E77+F77-H77+I77-J77-K77+G77</f>
        <v>2333.4284999999995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>
        <f>355/4</f>
        <v>88.75</v>
      </c>
      <c r="L78" s="19">
        <f>ROUND(E78+F78-H78+I78-J78-K78,0)</f>
        <v>2911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>
        <f>335/4</f>
        <v>83.75</v>
      </c>
      <c r="L79" s="19">
        <f>ROUND(E79+F79-H79+I79-J79-K79,0)</f>
        <v>2966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0</v>
      </c>
      <c r="E80" s="19">
        <f>3102.45/15*D80</f>
        <v>0</v>
      </c>
      <c r="F80" s="60">
        <f t="shared" si="8"/>
        <v>0</v>
      </c>
      <c r="G80" s="60"/>
      <c r="H80" s="64">
        <v>0</v>
      </c>
      <c r="I80" s="65">
        <v>0</v>
      </c>
      <c r="J80" s="64">
        <v>0</v>
      </c>
      <c r="K80" s="64"/>
      <c r="L80" s="19">
        <f>E80+F80-H80+I80-J80-K80+G80</f>
        <v>0</v>
      </c>
      <c r="M80" s="175" t="s">
        <v>79</v>
      </c>
    </row>
    <row r="81" spans="1:16" ht="26.25" customHeight="1" thickBot="1" x14ac:dyDescent="0.3">
      <c r="A81" s="176" t="s">
        <v>80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/>
      <c r="H81" s="64">
        <v>0</v>
      </c>
      <c r="I81" s="65">
        <v>42.74</v>
      </c>
      <c r="J81" s="127">
        <v>0</v>
      </c>
      <c r="K81" s="127">
        <v>167.5</v>
      </c>
      <c r="L81" s="19">
        <f>E81+F81-H81+I81-J81-K81</f>
        <v>2249.6784999999995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13486.32</v>
      </c>
      <c r="F82" s="182">
        <f t="shared" ref="F82:L82" si="9">SUM(F76:F81)</f>
        <v>674.31600000000003</v>
      </c>
      <c r="G82" s="182">
        <f t="shared" si="9"/>
        <v>0</v>
      </c>
      <c r="H82" s="182">
        <f t="shared" si="9"/>
        <v>195.23000000000002</v>
      </c>
      <c r="I82" s="182">
        <f t="shared" si="9"/>
        <v>85.48</v>
      </c>
      <c r="J82" s="182">
        <f t="shared" si="9"/>
        <v>0</v>
      </c>
      <c r="K82" s="182">
        <f>SUM(K76:K81)</f>
        <v>510</v>
      </c>
      <c r="L82" s="182">
        <f t="shared" si="9"/>
        <v>13540.389499999999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20" t="s">
        <v>31</v>
      </c>
      <c r="B88" s="420"/>
      <c r="C88" s="420"/>
      <c r="D88" s="420"/>
      <c r="F88" s="421" t="s">
        <v>32</v>
      </c>
      <c r="G88" s="421"/>
      <c r="H88" s="421"/>
      <c r="I88"/>
      <c r="J88"/>
      <c r="K88"/>
      <c r="L88" s="421" t="s">
        <v>33</v>
      </c>
      <c r="M88" s="421"/>
      <c r="O88"/>
      <c r="P88"/>
    </row>
    <row r="89" spans="1:16" s="43" customFormat="1" x14ac:dyDescent="0.25">
      <c r="A89" s="420" t="s">
        <v>34</v>
      </c>
      <c r="B89" s="420"/>
      <c r="C89" s="420"/>
      <c r="D89" s="420"/>
      <c r="E89" s="420" t="s">
        <v>35</v>
      </c>
      <c r="F89" s="420"/>
      <c r="G89" s="420"/>
      <c r="H89" s="420"/>
      <c r="I89" s="420"/>
      <c r="J89"/>
      <c r="K89"/>
      <c r="L89" s="420" t="s">
        <v>36</v>
      </c>
      <c r="M89" s="420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5" t="s">
        <v>0</v>
      </c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</row>
    <row r="95" spans="1:16" ht="23.25" customHeight="1" x14ac:dyDescent="0.35">
      <c r="A95" s="416" t="s">
        <v>1</v>
      </c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0" t="s">
        <v>81</v>
      </c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18" t="s">
        <v>5</v>
      </c>
    </row>
    <row r="98" spans="1:16" x14ac:dyDescent="0.25">
      <c r="A98" s="8" t="str">
        <f>A74</f>
        <v>PERIODO DEL 1 AL 15 DE SEPTIEMBRE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19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82</v>
      </c>
      <c r="B100" s="197" t="s">
        <v>83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>
        <f>365/4</f>
        <v>91.25</v>
      </c>
      <c r="L100" s="19">
        <f>E100+F100-H100+I100-J100-K100</f>
        <v>1875.405</v>
      </c>
      <c r="M100" s="199"/>
    </row>
    <row r="101" spans="1:16" ht="26.25" customHeight="1" x14ac:dyDescent="0.25">
      <c r="A101" s="196" t="s">
        <v>84</v>
      </c>
      <c r="B101" s="197" t="s">
        <v>83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</f>
        <v>1966.655</v>
      </c>
      <c r="M101" s="199"/>
    </row>
    <row r="102" spans="1:16" ht="26.25" customHeight="1" x14ac:dyDescent="0.25">
      <c r="A102" s="196" t="s">
        <v>85</v>
      </c>
      <c r="B102" s="197" t="s">
        <v>83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>
        <v>91.25</v>
      </c>
      <c r="L102" s="19">
        <f>E102+F102-H102+I102-J102-K102</f>
        <v>1875.405</v>
      </c>
      <c r="M102" s="199"/>
    </row>
    <row r="103" spans="1:16" s="43" customFormat="1" ht="26.25" customHeight="1" x14ac:dyDescent="0.25">
      <c r="A103" s="200" t="s">
        <v>86</v>
      </c>
      <c r="B103" s="197" t="s">
        <v>83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>
        <f>355/4</f>
        <v>88.75</v>
      </c>
      <c r="L103" s="19">
        <f>E103+F103-H103+I103-J103-K103</f>
        <v>1877.905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271.25</v>
      </c>
      <c r="L104" s="203">
        <f t="shared" si="10"/>
        <v>7595.37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1" t="s">
        <v>87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204"/>
      <c r="N106" s="1"/>
      <c r="O106"/>
      <c r="P106"/>
    </row>
    <row r="107" spans="1:16" s="43" customFormat="1" x14ac:dyDescent="0.25">
      <c r="A107" s="8" t="str">
        <f>A98</f>
        <v>PERIODO DEL 1 AL 15 DE SEPTIEMBRE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88</v>
      </c>
      <c r="B109" s="109" t="s">
        <v>89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>
        <f>345*2/4</f>
        <v>172.5</v>
      </c>
      <c r="L109" s="19">
        <f>E109+F109-H109+I109-J109-K109+G109</f>
        <v>3463.5349999999999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90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>
        <v>167.5</v>
      </c>
      <c r="L110" s="19">
        <f>E110+F110-H110+I110-J110-K110</f>
        <v>2249.6784999999995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340</v>
      </c>
      <c r="L111" s="214">
        <f t="shared" si="11"/>
        <v>5713.2134999999998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1" t="s">
        <v>91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204"/>
      <c r="N115" s="1"/>
      <c r="O115"/>
      <c r="P115"/>
    </row>
    <row r="116" spans="1:16" s="43" customFormat="1" x14ac:dyDescent="0.25">
      <c r="A116" s="8" t="str">
        <f>A107</f>
        <v>PERIODO DEL 1 AL 15 DE SEPTIEMBRE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92</v>
      </c>
      <c r="B118" s="100" t="s">
        <v>93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>
        <f>790/4</f>
        <v>197.5</v>
      </c>
      <c r="L118" s="19">
        <f>E118+F118-H118+I118-J118-K118</f>
        <v>2969.0324999999998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197.5</v>
      </c>
      <c r="L119" s="214">
        <f t="shared" si="12"/>
        <v>2969.0324999999998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0" t="s">
        <v>31</v>
      </c>
      <c r="B125" s="420"/>
      <c r="C125" s="420"/>
      <c r="D125" s="420"/>
      <c r="F125" s="421" t="s">
        <v>32</v>
      </c>
      <c r="G125" s="421"/>
      <c r="H125" s="421"/>
      <c r="I125"/>
      <c r="J125"/>
      <c r="K125"/>
      <c r="L125" s="421" t="s">
        <v>33</v>
      </c>
      <c r="M125" s="421"/>
      <c r="O125"/>
      <c r="P125"/>
    </row>
    <row r="126" spans="1:16" s="43" customFormat="1" x14ac:dyDescent="0.25">
      <c r="A126" s="420" t="s">
        <v>34</v>
      </c>
      <c r="B126" s="420"/>
      <c r="C126" s="420"/>
      <c r="D126" s="420"/>
      <c r="E126" s="420" t="s">
        <v>35</v>
      </c>
      <c r="F126" s="420"/>
      <c r="G126" s="420"/>
      <c r="H126" s="420"/>
      <c r="I126" s="420"/>
      <c r="J126"/>
      <c r="K126"/>
      <c r="L126" s="420" t="s">
        <v>36</v>
      </c>
      <c r="M126" s="420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5" t="s">
        <v>0</v>
      </c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1"/>
      <c r="O128"/>
      <c r="P128"/>
    </row>
    <row r="129" spans="1:16" s="43" customFormat="1" ht="23.25" x14ac:dyDescent="0.35">
      <c r="A129" s="416" t="s">
        <v>1</v>
      </c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32" t="s">
        <v>94</v>
      </c>
      <c r="B131" s="432"/>
      <c r="C131" s="432"/>
      <c r="D131" s="432"/>
      <c r="E131" s="432"/>
      <c r="F131" s="432"/>
      <c r="G131" s="432"/>
      <c r="H131" s="432"/>
      <c r="I131" s="432"/>
      <c r="J131" s="432"/>
      <c r="K131" s="222"/>
      <c r="L131" s="216"/>
      <c r="M131" s="418" t="s">
        <v>5</v>
      </c>
      <c r="N131" s="1"/>
      <c r="O131"/>
      <c r="P131"/>
    </row>
    <row r="132" spans="1:16" s="43" customFormat="1" x14ac:dyDescent="0.25">
      <c r="A132" s="8" t="str">
        <f>A107</f>
        <v>PERIODO DEL 1 AL 15 DE SEPTIEMBRE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19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95</v>
      </c>
      <c r="B134" s="228" t="s">
        <v>96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>
        <f>345/4*2</f>
        <v>172.5</v>
      </c>
      <c r="L134" s="19">
        <f>ROUND(E134+F134-H134+I134-J134-K134,0)</f>
        <v>5828</v>
      </c>
      <c r="M134" s="231"/>
      <c r="N134" s="1"/>
      <c r="O134"/>
      <c r="P134"/>
    </row>
    <row r="135" spans="1:16" s="43" customFormat="1" ht="26.25" customHeight="1" x14ac:dyDescent="0.25">
      <c r="A135" s="227" t="s">
        <v>97</v>
      </c>
      <c r="B135" s="228" t="s">
        <v>98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99</v>
      </c>
      <c r="B136" s="228" t="s">
        <v>100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>
        <v>167.5</v>
      </c>
      <c r="L136" s="19">
        <f>E136+F136-H136+I136-J136-K136</f>
        <v>2249.6784999999995</v>
      </c>
      <c r="M136" s="234"/>
      <c r="N136" s="1"/>
      <c r="O136"/>
      <c r="P136"/>
    </row>
    <row r="137" spans="1:16" ht="26.25" customHeight="1" x14ac:dyDescent="0.25">
      <c r="A137" s="232" t="s">
        <v>101</v>
      </c>
      <c r="B137" s="228" t="s">
        <v>102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>
        <f>355*2/4</f>
        <v>177.5</v>
      </c>
      <c r="L137" s="19">
        <f>E137+F137-H137+I137-J137-K137</f>
        <v>2239.6784999999995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517.5</v>
      </c>
      <c r="L138" s="238">
        <f t="shared" si="13"/>
        <v>15317.357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32" t="s">
        <v>103</v>
      </c>
      <c r="B140" s="432"/>
      <c r="C140" s="432"/>
      <c r="D140" s="432"/>
      <c r="E140" s="432"/>
      <c r="F140" s="432"/>
      <c r="G140" s="432"/>
      <c r="H140" s="432"/>
      <c r="I140" s="432"/>
      <c r="J140" s="432"/>
      <c r="K140" s="222"/>
      <c r="L140" s="216"/>
      <c r="M140" s="216"/>
    </row>
    <row r="141" spans="1:16" x14ac:dyDescent="0.25">
      <c r="A141" s="8" t="str">
        <f>A132</f>
        <v>PERIODO DEL 1 AL 15 DE SEPTIEMBRE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104</v>
      </c>
      <c r="B143" s="228" t="s">
        <v>105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/>
      <c r="H143" s="102">
        <v>91.04</v>
      </c>
      <c r="I143" s="103">
        <v>0</v>
      </c>
      <c r="J143" s="104">
        <v>0</v>
      </c>
      <c r="K143" s="104">
        <v>167.5</v>
      </c>
      <c r="L143" s="19">
        <f>E143+F143-H143+I143-J143-K143</f>
        <v>2999.0324999999998</v>
      </c>
      <c r="M143" s="231"/>
      <c r="N143" s="1" t="s">
        <v>106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167.5</v>
      </c>
      <c r="L144" s="238">
        <f t="shared" si="14"/>
        <v>2999.0324999999998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32" t="s">
        <v>107</v>
      </c>
      <c r="B146" s="432"/>
      <c r="C146" s="432"/>
      <c r="D146" s="432"/>
      <c r="E146" s="432"/>
      <c r="F146" s="432"/>
      <c r="G146" s="432"/>
      <c r="H146" s="432"/>
      <c r="I146" s="432"/>
      <c r="J146" s="432"/>
      <c r="K146" s="432"/>
      <c r="L146" s="432"/>
      <c r="M146" s="424"/>
    </row>
    <row r="147" spans="1:16" x14ac:dyDescent="0.25">
      <c r="A147" s="8" t="str">
        <f>A141</f>
        <v>PERIODO DEL 1 AL 15 DE SEPTIEMBRE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25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108</v>
      </c>
      <c r="B149" s="248" t="s">
        <v>109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>
        <f>345/4</f>
        <v>86.25</v>
      </c>
      <c r="L149" s="19">
        <f>E149+F149-H149+I149-J149-K149</f>
        <v>1675.664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86.25</v>
      </c>
      <c r="L151" s="256">
        <f t="shared" si="15"/>
        <v>1675.664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20" t="s">
        <v>31</v>
      </c>
      <c r="B157" s="420"/>
      <c r="C157" s="420"/>
      <c r="D157" s="420"/>
      <c r="F157" s="421" t="s">
        <v>32</v>
      </c>
      <c r="G157" s="421"/>
      <c r="H157" s="421"/>
      <c r="I157"/>
      <c r="J157"/>
      <c r="K157"/>
      <c r="L157" s="421" t="s">
        <v>33</v>
      </c>
      <c r="M157" s="421"/>
      <c r="O157"/>
      <c r="P157"/>
    </row>
    <row r="158" spans="1:16" s="43" customFormat="1" x14ac:dyDescent="0.25">
      <c r="A158" s="420" t="s">
        <v>34</v>
      </c>
      <c r="B158" s="420"/>
      <c r="C158" s="420"/>
      <c r="D158" s="420"/>
      <c r="E158" s="420" t="s">
        <v>35</v>
      </c>
      <c r="F158" s="420"/>
      <c r="G158" s="420"/>
      <c r="H158" s="420"/>
      <c r="I158" s="420"/>
      <c r="J158"/>
      <c r="K158"/>
      <c r="L158" s="420" t="s">
        <v>36</v>
      </c>
      <c r="M158" s="420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5" t="s">
        <v>0</v>
      </c>
      <c r="B161" s="415"/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</row>
    <row r="162" spans="1:16" ht="23.25" x14ac:dyDescent="0.35">
      <c r="A162" s="416" t="s">
        <v>1</v>
      </c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33" t="s">
        <v>110</v>
      </c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18" t="s">
        <v>5</v>
      </c>
    </row>
    <row r="166" spans="1:16" ht="15" customHeight="1" x14ac:dyDescent="0.25">
      <c r="A166" s="8" t="str">
        <f>A147</f>
        <v>PERIODO DEL 1 AL 15 DE SEPTIEMBRE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19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111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112</v>
      </c>
      <c r="L167" s="277" t="s">
        <v>18</v>
      </c>
      <c r="M167" s="272" t="s">
        <v>19</v>
      </c>
    </row>
    <row r="168" spans="1:16" ht="25.5" customHeight="1" x14ac:dyDescent="0.25">
      <c r="A168" s="278" t="s">
        <v>113</v>
      </c>
      <c r="B168" s="170" t="s">
        <v>114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115</v>
      </c>
      <c r="B169" s="170" t="s">
        <v>116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>
        <v>93.75</v>
      </c>
      <c r="L169" s="19">
        <f t="shared" si="17"/>
        <v>1872.9077050000001</v>
      </c>
      <c r="M169" s="279"/>
    </row>
    <row r="170" spans="1:16" ht="25.5" customHeight="1" x14ac:dyDescent="0.25">
      <c r="A170" s="283" t="s">
        <v>117</v>
      </c>
      <c r="B170" s="170" t="s">
        <v>116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>
        <f>375/4</f>
        <v>93.75</v>
      </c>
      <c r="L170" s="19">
        <f t="shared" si="17"/>
        <v>1872.9077050000001</v>
      </c>
      <c r="M170" s="284"/>
    </row>
    <row r="171" spans="1:16" ht="25.5" customHeight="1" x14ac:dyDescent="0.25">
      <c r="A171" s="283" t="s">
        <v>118</v>
      </c>
      <c r="B171" s="170" t="s">
        <v>119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>
        <f>345/4</f>
        <v>86.25</v>
      </c>
      <c r="L171" s="19">
        <f t="shared" si="17"/>
        <v>2511.4819790000001</v>
      </c>
      <c r="M171" s="284"/>
    </row>
    <row r="172" spans="1:16" ht="25.5" customHeight="1" x14ac:dyDescent="0.25">
      <c r="A172" s="283" t="s">
        <v>120</v>
      </c>
      <c r="B172" s="170" t="s">
        <v>119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>
        <f>345/4</f>
        <v>86.25</v>
      </c>
      <c r="L172" s="19">
        <f t="shared" si="17"/>
        <v>2511.4819790000001</v>
      </c>
      <c r="M172" s="284"/>
    </row>
    <row r="173" spans="1:16" ht="25.5" customHeight="1" x14ac:dyDescent="0.25">
      <c r="A173" s="283" t="s">
        <v>121</v>
      </c>
      <c r="B173" s="170" t="s">
        <v>122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/>
      <c r="H173" s="102">
        <v>112.40852799999999</v>
      </c>
      <c r="I173" s="103">
        <v>0</v>
      </c>
      <c r="J173" s="282">
        <v>0</v>
      </c>
      <c r="K173" s="282">
        <f>345/4</f>
        <v>86.25</v>
      </c>
      <c r="L173" s="19">
        <f t="shared" si="17"/>
        <v>3265.0893470000001</v>
      </c>
      <c r="M173" s="284"/>
    </row>
    <row r="174" spans="1:16" ht="25.5" customHeight="1" x14ac:dyDescent="0.25">
      <c r="A174" s="169" t="s">
        <v>123</v>
      </c>
      <c r="B174" s="170" t="s">
        <v>124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/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1913.4185499999999</v>
      </c>
      <c r="M174" s="284"/>
      <c r="O174" s="287"/>
    </row>
    <row r="175" spans="1:16" ht="25.5" customHeight="1" x14ac:dyDescent="0.25">
      <c r="A175" s="169" t="s">
        <v>125</v>
      </c>
      <c r="B175" s="170" t="s">
        <v>124</v>
      </c>
      <c r="C175" s="101">
        <v>113</v>
      </c>
      <c r="D175" s="171">
        <v>14</v>
      </c>
      <c r="E175" s="19">
        <f>1731.14/15*D175</f>
        <v>1615.7306666666668</v>
      </c>
      <c r="F175" s="60">
        <f t="shared" si="16"/>
        <v>80.786533333333352</v>
      </c>
      <c r="G175" s="60"/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1792.2440000000001</v>
      </c>
      <c r="M175" s="284"/>
    </row>
    <row r="176" spans="1:16" s="43" customFormat="1" ht="25.5" customHeight="1" x14ac:dyDescent="0.25">
      <c r="A176" s="196" t="s">
        <v>126</v>
      </c>
      <c r="B176" s="288" t="s">
        <v>127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>
        <f>375/4</f>
        <v>93.75</v>
      </c>
      <c r="L176" s="19">
        <f t="shared" si="17"/>
        <v>1872.9077050000001</v>
      </c>
      <c r="M176" s="289"/>
      <c r="N176" s="1"/>
      <c r="O176"/>
      <c r="P176"/>
    </row>
    <row r="177" spans="1:16" s="43" customFormat="1" ht="25.5" customHeight="1" x14ac:dyDescent="0.25">
      <c r="A177" s="108" t="s">
        <v>128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v>115</v>
      </c>
      <c r="H177" s="64"/>
      <c r="I177" s="65">
        <v>43.85</v>
      </c>
      <c r="J177" s="66">
        <v>0</v>
      </c>
      <c r="K177" s="66">
        <f>355/4</f>
        <v>88.75</v>
      </c>
      <c r="L177" s="19">
        <f t="shared" si="17"/>
        <v>2426.2474999999999</v>
      </c>
      <c r="M177" s="111"/>
      <c r="N177" s="1"/>
      <c r="O177"/>
      <c r="P177"/>
    </row>
    <row r="178" spans="1:16" s="43" customFormat="1" ht="25.5" customHeight="1" x14ac:dyDescent="0.25">
      <c r="A178" s="290" t="s">
        <v>129</v>
      </c>
      <c r="B178" s="288" t="s">
        <v>127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>
        <f>355/4</f>
        <v>88.75</v>
      </c>
      <c r="L178" s="19">
        <f t="shared" si="17"/>
        <v>1877.9077050000001</v>
      </c>
      <c r="M178" s="289"/>
      <c r="O178"/>
      <c r="P178"/>
    </row>
    <row r="179" spans="1:16" s="43" customFormat="1" ht="15.75" thickBot="1" x14ac:dyDescent="0.3">
      <c r="B179" s="263"/>
      <c r="C179" s="291"/>
      <c r="D179" s="292" t="s">
        <v>30</v>
      </c>
      <c r="E179" s="293">
        <f>SUM(E168:E178)</f>
        <v>21759.57816666667</v>
      </c>
      <c r="F179" s="293">
        <f t="shared" ref="F179:L179" si="18">SUM(F168:F178)</f>
        <v>1087.9789083333333</v>
      </c>
      <c r="G179" s="293">
        <f t="shared" si="18"/>
        <v>115</v>
      </c>
      <c r="H179" s="293">
        <f t="shared" si="18"/>
        <v>112.40852799999999</v>
      </c>
      <c r="I179" s="293">
        <f t="shared" si="18"/>
        <v>773.90132799999992</v>
      </c>
      <c r="J179" s="293">
        <f t="shared" si="18"/>
        <v>0</v>
      </c>
      <c r="K179" s="293">
        <f>SUM(K168:K178)</f>
        <v>717.5</v>
      </c>
      <c r="L179" s="293">
        <f t="shared" si="18"/>
        <v>22906.549875000004</v>
      </c>
      <c r="M179" s="269"/>
      <c r="N179" s="1"/>
      <c r="O179"/>
      <c r="P179"/>
    </row>
    <row r="180" spans="1:16" s="43" customFormat="1" x14ac:dyDescent="0.25">
      <c r="A180" s="294"/>
      <c r="B180" s="263"/>
      <c r="C180" s="291"/>
      <c r="D180" s="294"/>
      <c r="E180" s="295"/>
      <c r="F180" s="296"/>
      <c r="G180" s="296"/>
      <c r="H180" s="295"/>
      <c r="I180" s="296"/>
      <c r="J180" s="295"/>
      <c r="K180" s="295"/>
      <c r="L180" s="295"/>
      <c r="M180" s="269"/>
      <c r="N180" s="1"/>
      <c r="O180"/>
      <c r="P180"/>
    </row>
    <row r="181" spans="1:16" s="43" customFormat="1" x14ac:dyDescent="0.25">
      <c r="A181" s="294"/>
      <c r="B181" s="263"/>
      <c r="C181" s="291"/>
      <c r="D181" s="294"/>
      <c r="E181" s="295"/>
      <c r="F181" s="296"/>
      <c r="G181" s="296"/>
      <c r="H181" s="295"/>
      <c r="I181" s="296"/>
      <c r="J181" s="295"/>
      <c r="K181" s="295"/>
      <c r="L181" s="295"/>
      <c r="M181" s="269"/>
      <c r="N181" s="1"/>
      <c r="O181"/>
      <c r="P181"/>
    </row>
    <row r="182" spans="1:16" s="43" customFormat="1" ht="15.75" thickBot="1" x14ac:dyDescent="0.3">
      <c r="A182" s="297"/>
      <c r="B182" s="38"/>
      <c r="C182" s="39"/>
      <c r="D182"/>
      <c r="E182" s="74"/>
      <c r="F182" s="299"/>
      <c r="G182" s="299"/>
      <c r="H182" s="298"/>
      <c r="I182" s="300"/>
      <c r="J182"/>
      <c r="K182"/>
      <c r="L182"/>
      <c r="M182"/>
      <c r="N182" s="1"/>
      <c r="O182"/>
      <c r="P182"/>
    </row>
    <row r="183" spans="1:16" s="1" customFormat="1" x14ac:dyDescent="0.25">
      <c r="A183" s="420" t="s">
        <v>31</v>
      </c>
      <c r="B183" s="420"/>
      <c r="C183" s="420"/>
      <c r="D183" s="420"/>
      <c r="F183" s="421" t="s">
        <v>32</v>
      </c>
      <c r="G183" s="421"/>
      <c r="H183" s="421"/>
      <c r="I183"/>
      <c r="J183"/>
      <c r="K183"/>
      <c r="L183" s="421" t="s">
        <v>33</v>
      </c>
      <c r="M183" s="421"/>
      <c r="O183"/>
      <c r="P183"/>
    </row>
    <row r="184" spans="1:16" s="43" customFormat="1" x14ac:dyDescent="0.25">
      <c r="A184" s="420" t="s">
        <v>34</v>
      </c>
      <c r="B184" s="420"/>
      <c r="C184" s="420"/>
      <c r="D184" s="420"/>
      <c r="E184" s="420" t="s">
        <v>35</v>
      </c>
      <c r="F184" s="420"/>
      <c r="G184" s="420"/>
      <c r="H184" s="420"/>
      <c r="I184" s="420"/>
      <c r="J184"/>
      <c r="K184"/>
      <c r="L184" s="420" t="s">
        <v>36</v>
      </c>
      <c r="M184" s="420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1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5" t="s">
        <v>0</v>
      </c>
      <c r="B194" s="415"/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O194"/>
      <c r="P194"/>
    </row>
    <row r="195" spans="1:16" s="1" customFormat="1" ht="23.25" x14ac:dyDescent="0.35">
      <c r="A195" s="416" t="s">
        <v>1</v>
      </c>
      <c r="B195" s="416"/>
      <c r="C195" s="416"/>
      <c r="D195" s="416"/>
      <c r="E195" s="416"/>
      <c r="F195" s="416"/>
      <c r="G195" s="416"/>
      <c r="H195" s="416"/>
      <c r="I195" s="416"/>
      <c r="J195" s="416"/>
      <c r="K195" s="416"/>
      <c r="L195" s="416"/>
      <c r="M195" s="416"/>
      <c r="O195"/>
      <c r="P195"/>
    </row>
    <row r="196" spans="1:16" s="1" customFormat="1" ht="23.25" x14ac:dyDescent="0.35">
      <c r="A196" s="302"/>
      <c r="B196" s="303"/>
      <c r="C196" s="302"/>
      <c r="D196" s="302"/>
      <c r="E196" s="302"/>
      <c r="F196" s="304"/>
      <c r="G196" s="304"/>
      <c r="H196" s="302"/>
      <c r="I196" s="304"/>
      <c r="J196" s="302"/>
      <c r="K196" s="302"/>
      <c r="L196" s="302"/>
      <c r="M196" s="302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33" t="s">
        <v>130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266" t="s">
        <v>3</v>
      </c>
      <c r="O198"/>
      <c r="P198"/>
    </row>
    <row r="199" spans="1:16" s="1" customFormat="1" ht="15.75" x14ac:dyDescent="0.25">
      <c r="A199" s="305"/>
      <c r="B199" s="306"/>
      <c r="C199" s="305"/>
      <c r="D199" s="305"/>
      <c r="E199" s="305"/>
      <c r="F199" s="307"/>
      <c r="G199" s="307"/>
      <c r="H199" s="305"/>
      <c r="I199" s="307"/>
      <c r="J199" s="305"/>
      <c r="K199" s="305"/>
      <c r="L199" s="305"/>
      <c r="M199" s="418" t="s">
        <v>5</v>
      </c>
      <c r="O199"/>
      <c r="P199"/>
    </row>
    <row r="200" spans="1:16" s="1" customFormat="1" x14ac:dyDescent="0.25">
      <c r="A200" s="8" t="str">
        <f>A166</f>
        <v>PERIODO DEL 1 AL 15 DE SEPTIEMBRE DE 2019</v>
      </c>
      <c r="B200" s="4"/>
      <c r="C200" s="308"/>
      <c r="D200" s="309"/>
      <c r="E200" s="310"/>
      <c r="F200" s="311"/>
      <c r="G200" s="311"/>
      <c r="H200" s="310"/>
      <c r="I200" s="311"/>
      <c r="J200" s="310"/>
      <c r="K200" s="310"/>
      <c r="L200" s="310"/>
      <c r="M200" s="419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2" t="s">
        <v>131</v>
      </c>
      <c r="B202" s="313" t="s">
        <v>132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4">
        <v>98.294175999999993</v>
      </c>
      <c r="I202" s="315">
        <v>0</v>
      </c>
      <c r="J202" s="314"/>
      <c r="K202" s="314">
        <f>345/4</f>
        <v>86.25</v>
      </c>
      <c r="L202" s="19">
        <f>E202+F202-H202+I202-J202-K202</f>
        <v>3142.9898240000002</v>
      </c>
      <c r="M202" s="316"/>
    </row>
    <row r="203" spans="1:16" ht="15.75" thickBot="1" x14ac:dyDescent="0.3">
      <c r="A203" s="317"/>
      <c r="B203" s="318"/>
      <c r="C203" s="319"/>
      <c r="D203" s="320" t="s">
        <v>30</v>
      </c>
      <c r="E203" s="321">
        <f t="shared" ref="E203:L203" si="19">SUM(E202:E202)</f>
        <v>3169.08</v>
      </c>
      <c r="F203" s="321">
        <f t="shared" si="19"/>
        <v>158.45400000000001</v>
      </c>
      <c r="G203" s="321">
        <f t="shared" si="19"/>
        <v>0</v>
      </c>
      <c r="H203" s="321">
        <f t="shared" si="19"/>
        <v>98.294175999999993</v>
      </c>
      <c r="I203" s="321">
        <f t="shared" si="19"/>
        <v>0</v>
      </c>
      <c r="J203" s="321">
        <f t="shared" si="19"/>
        <v>0</v>
      </c>
      <c r="K203" s="321">
        <f t="shared" si="19"/>
        <v>86.25</v>
      </c>
      <c r="L203" s="321">
        <f t="shared" si="19"/>
        <v>3142.9898240000002</v>
      </c>
      <c r="M203" s="309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36" t="s">
        <v>133</v>
      </c>
      <c r="B206" s="436"/>
      <c r="C206" s="436"/>
      <c r="D206" s="436"/>
      <c r="E206" s="436"/>
      <c r="F206" s="436"/>
      <c r="G206" s="436"/>
      <c r="H206" s="436"/>
      <c r="I206" s="436"/>
      <c r="J206" s="436"/>
      <c r="K206" s="436"/>
      <c r="L206" s="436"/>
      <c r="M206" s="436"/>
    </row>
    <row r="207" spans="1:16" x14ac:dyDescent="0.25">
      <c r="A207" s="8" t="str">
        <f>A200</f>
        <v>PERIODO DEL 1 AL 15 DE SEPTIEMBRE DE 2019</v>
      </c>
      <c r="B207" s="4"/>
      <c r="C207" s="322"/>
      <c r="D207" s="323"/>
      <c r="E207" s="324"/>
      <c r="F207" s="325"/>
      <c r="G207" s="325"/>
      <c r="H207" s="324"/>
      <c r="I207" s="325"/>
      <c r="J207" s="324"/>
      <c r="K207" s="324"/>
      <c r="L207" s="324"/>
      <c r="M207" s="326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7" customFormat="1" ht="26.25" customHeight="1" x14ac:dyDescent="0.25">
      <c r="A209" s="328" t="s">
        <v>134</v>
      </c>
      <c r="B209" s="329" t="s">
        <v>135</v>
      </c>
      <c r="C209" s="101">
        <v>113</v>
      </c>
      <c r="D209" s="249">
        <v>15</v>
      </c>
      <c r="E209" s="172">
        <v>2919.2174999999997</v>
      </c>
      <c r="F209" s="60">
        <f t="shared" ref="F209:F214" si="20"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>
        <f>345/4</f>
        <v>86.25</v>
      </c>
      <c r="L209" s="19">
        <f>E209+F209-H209+I209-J209-K209</f>
        <v>2928.0692389999995</v>
      </c>
      <c r="M209" s="330"/>
      <c r="N209" s="331"/>
    </row>
    <row r="210" spans="1:16" ht="26.25" customHeight="1" x14ac:dyDescent="0.25">
      <c r="A210" s="328" t="s">
        <v>136</v>
      </c>
      <c r="B210" s="332" t="s">
        <v>137</v>
      </c>
      <c r="C210" s="101">
        <v>113</v>
      </c>
      <c r="D210" s="249">
        <v>15</v>
      </c>
      <c r="E210" s="19">
        <f>3350.505/15*D210</f>
        <v>3350.5050000000001</v>
      </c>
      <c r="F210" s="60">
        <f t="shared" si="20"/>
        <v>167.52525000000003</v>
      </c>
      <c r="G210" s="60"/>
      <c r="H210" s="102">
        <v>118.03321599999995</v>
      </c>
      <c r="I210" s="103">
        <v>0</v>
      </c>
      <c r="J210" s="282">
        <v>0</v>
      </c>
      <c r="K210" s="282">
        <f>345/4</f>
        <v>86.25</v>
      </c>
      <c r="L210" s="19">
        <f>ROUND(E210+F210-H210+I210-J210-K210,0)</f>
        <v>3314</v>
      </c>
      <c r="M210" s="333"/>
    </row>
    <row r="211" spans="1:16" ht="26.25" customHeight="1" x14ac:dyDescent="0.25">
      <c r="A211" s="328" t="s">
        <v>138</v>
      </c>
      <c r="B211" s="332" t="s">
        <v>139</v>
      </c>
      <c r="C211" s="101">
        <v>113</v>
      </c>
      <c r="D211" s="249">
        <v>7.5</v>
      </c>
      <c r="E211" s="19">
        <f>3102.45/15*D211</f>
        <v>1551.2249999999999</v>
      </c>
      <c r="F211" s="60">
        <f t="shared" si="20"/>
        <v>77.561250000000001</v>
      </c>
      <c r="G211" s="60"/>
      <c r="H211" s="64">
        <v>91.044832000000014</v>
      </c>
      <c r="I211" s="65">
        <v>0</v>
      </c>
      <c r="J211" s="64">
        <v>0</v>
      </c>
      <c r="K211" s="64">
        <f>345/4</f>
        <v>86.25</v>
      </c>
      <c r="L211" s="19">
        <f>E211+F211-H211+I211-J211-K211</f>
        <v>1451.4914179999998</v>
      </c>
      <c r="M211" s="333"/>
    </row>
    <row r="212" spans="1:16" ht="26.25" customHeight="1" x14ac:dyDescent="0.25">
      <c r="A212" s="328" t="s">
        <v>140</v>
      </c>
      <c r="B212" s="332" t="s">
        <v>141</v>
      </c>
      <c r="C212" s="101">
        <v>113</v>
      </c>
      <c r="D212" s="249">
        <v>15</v>
      </c>
      <c r="E212" s="19">
        <v>1116.855</v>
      </c>
      <c r="F212" s="60">
        <f t="shared" si="20"/>
        <v>55.842750000000002</v>
      </c>
      <c r="G212" s="60"/>
      <c r="H212" s="172">
        <v>0</v>
      </c>
      <c r="I212" s="173">
        <v>141.94072</v>
      </c>
      <c r="J212" s="172">
        <v>0</v>
      </c>
      <c r="K212" s="172"/>
      <c r="L212" s="19">
        <f>E212+F212-H212+I212-J212-K212</f>
        <v>1314.6384700000001</v>
      </c>
      <c r="M212" s="333"/>
    </row>
    <row r="213" spans="1:16" ht="26.25" customHeight="1" x14ac:dyDescent="0.25">
      <c r="A213" s="328" t="s">
        <v>142</v>
      </c>
      <c r="B213" s="332" t="s">
        <v>143</v>
      </c>
      <c r="C213" s="101">
        <v>113</v>
      </c>
      <c r="D213" s="249">
        <v>15</v>
      </c>
      <c r="E213" s="19">
        <v>2904</v>
      </c>
      <c r="F213" s="60">
        <f t="shared" si="20"/>
        <v>145.20000000000002</v>
      </c>
      <c r="G213" s="60"/>
      <c r="H213" s="64">
        <v>49.2</v>
      </c>
      <c r="I213" s="65"/>
      <c r="J213" s="64">
        <v>0</v>
      </c>
      <c r="K213" s="64">
        <f>345/4</f>
        <v>86.25</v>
      </c>
      <c r="L213" s="19">
        <f>ROUND(E213+F213-H213+I213-J213-K213,0)</f>
        <v>2914</v>
      </c>
      <c r="M213" s="333"/>
    </row>
    <row r="214" spans="1:16" ht="26.25" customHeight="1" x14ac:dyDescent="0.25">
      <c r="A214" s="328" t="s">
        <v>144</v>
      </c>
      <c r="B214" s="332" t="s">
        <v>145</v>
      </c>
      <c r="C214" s="101">
        <v>113</v>
      </c>
      <c r="D214" s="249">
        <v>15</v>
      </c>
      <c r="E214" s="19">
        <v>2957.13</v>
      </c>
      <c r="F214" s="60">
        <f t="shared" si="20"/>
        <v>147.85650000000001</v>
      </c>
      <c r="G214" s="60"/>
      <c r="H214" s="172">
        <v>54.984016000000025</v>
      </c>
      <c r="I214" s="173">
        <v>0</v>
      </c>
      <c r="J214" s="172">
        <v>0</v>
      </c>
      <c r="K214" s="172">
        <f>345/4</f>
        <v>86.25</v>
      </c>
      <c r="L214" s="19">
        <f>ROUND(E214+F214-H214+I214-J214-K214,0)</f>
        <v>2964</v>
      </c>
      <c r="M214" s="333"/>
    </row>
    <row r="215" spans="1:16" ht="15.75" thickBot="1" x14ac:dyDescent="0.3">
      <c r="A215" s="326"/>
      <c r="B215" s="334"/>
      <c r="C215" s="335"/>
      <c r="D215" s="320" t="s">
        <v>30</v>
      </c>
      <c r="E215" s="336">
        <f>SUM(E209:E214)</f>
        <v>14798.932499999999</v>
      </c>
      <c r="F215" s="336">
        <f t="shared" ref="F215:L215" si="21">SUM(F209:F214)</f>
        <v>739.94662500000004</v>
      </c>
      <c r="G215" s="336">
        <f t="shared" si="21"/>
        <v>0</v>
      </c>
      <c r="H215" s="336">
        <f t="shared" si="21"/>
        <v>364.12119999999993</v>
      </c>
      <c r="I215" s="336">
        <f t="shared" si="21"/>
        <v>141.94072</v>
      </c>
      <c r="J215" s="336">
        <f t="shared" si="21"/>
        <v>0</v>
      </c>
      <c r="K215" s="336">
        <f>SUM(K209:K214)</f>
        <v>431.25</v>
      </c>
      <c r="L215" s="336">
        <f t="shared" si="21"/>
        <v>14886.199127</v>
      </c>
      <c r="M215" s="323"/>
    </row>
    <row r="216" spans="1:16" x14ac:dyDescent="0.25">
      <c r="A216" s="326"/>
      <c r="B216" s="334"/>
      <c r="C216" s="335"/>
      <c r="D216" s="317"/>
      <c r="E216" s="337"/>
      <c r="F216" s="338"/>
      <c r="G216" s="338"/>
      <c r="H216" s="337"/>
      <c r="I216" s="338"/>
      <c r="J216" s="337"/>
      <c r="K216" s="337"/>
      <c r="L216" s="337"/>
      <c r="M216" s="323"/>
    </row>
    <row r="217" spans="1:16" x14ac:dyDescent="0.25">
      <c r="A217" s="326"/>
      <c r="B217" s="334"/>
      <c r="C217" s="335"/>
      <c r="D217" s="317"/>
      <c r="E217" s="337"/>
      <c r="F217" s="338"/>
      <c r="G217" s="338"/>
      <c r="H217" s="337"/>
      <c r="I217" s="338"/>
      <c r="J217" s="337"/>
      <c r="K217" s="337"/>
      <c r="L217" s="337"/>
      <c r="M217" s="323"/>
    </row>
    <row r="218" spans="1:16" x14ac:dyDescent="0.25">
      <c r="A218" s="326"/>
      <c r="B218" s="334"/>
      <c r="C218" s="335"/>
      <c r="D218" s="317"/>
      <c r="E218" s="337"/>
      <c r="F218" s="338"/>
      <c r="G218" s="338"/>
      <c r="H218" s="337"/>
      <c r="I218" s="338"/>
      <c r="J218" s="337"/>
      <c r="K218" s="337"/>
      <c r="L218" s="337"/>
      <c r="M218" s="323"/>
    </row>
    <row r="219" spans="1:16" s="43" customFormat="1" ht="15.75" thickBot="1" x14ac:dyDescent="0.3">
      <c r="A219" s="297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20" t="s">
        <v>31</v>
      </c>
      <c r="B220" s="420"/>
      <c r="C220" s="420"/>
      <c r="D220" s="420"/>
      <c r="F220" s="421" t="s">
        <v>32</v>
      </c>
      <c r="G220" s="421"/>
      <c r="H220" s="421"/>
      <c r="I220"/>
      <c r="J220"/>
      <c r="K220"/>
      <c r="L220" s="421" t="s">
        <v>33</v>
      </c>
      <c r="M220" s="421"/>
      <c r="O220"/>
      <c r="P220"/>
    </row>
    <row r="221" spans="1:16" s="43" customFormat="1" x14ac:dyDescent="0.25">
      <c r="A221" s="420" t="s">
        <v>34</v>
      </c>
      <c r="B221" s="420"/>
      <c r="C221" s="420"/>
      <c r="D221" s="420"/>
      <c r="E221" s="420" t="s">
        <v>35</v>
      </c>
      <c r="F221" s="420"/>
      <c r="G221" s="420"/>
      <c r="H221" s="420"/>
      <c r="I221" s="420"/>
      <c r="J221"/>
      <c r="K221"/>
      <c r="L221" s="420" t="s">
        <v>36</v>
      </c>
      <c r="M221" s="420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4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6"/>
      <c r="B224" s="334"/>
      <c r="C224" s="335"/>
      <c r="D224" s="317"/>
      <c r="E224" s="337"/>
      <c r="F224" s="338"/>
      <c r="G224" s="338"/>
      <c r="H224" s="337"/>
      <c r="I224" s="338"/>
      <c r="J224" s="337"/>
      <c r="K224" s="337"/>
      <c r="L224" s="337"/>
      <c r="M224" s="323"/>
      <c r="N224" s="1"/>
      <c r="O224"/>
      <c r="P224"/>
    </row>
    <row r="225" spans="1:16" s="43" customFormat="1" x14ac:dyDescent="0.25">
      <c r="A225" s="326"/>
      <c r="B225" s="334"/>
      <c r="C225" s="335"/>
      <c r="D225" s="317"/>
      <c r="E225" s="337"/>
      <c r="F225" s="338"/>
      <c r="G225" s="338"/>
      <c r="H225" s="337"/>
      <c r="I225" s="338"/>
      <c r="J225" s="337"/>
      <c r="K225" s="337"/>
      <c r="L225" s="337"/>
      <c r="M225" s="323"/>
      <c r="N225" s="1"/>
      <c r="O225"/>
      <c r="P225"/>
    </row>
    <row r="226" spans="1:16" s="43" customFormat="1" ht="29.25" x14ac:dyDescent="0.5">
      <c r="A226" s="47"/>
      <c r="B226" s="339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1"/>
      <c r="O226"/>
      <c r="P226"/>
    </row>
    <row r="227" spans="1:16" s="43" customFormat="1" ht="29.25" customHeight="1" x14ac:dyDescent="0.5">
      <c r="A227" s="415"/>
      <c r="B227" s="415"/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1"/>
      <c r="O227"/>
      <c r="P227"/>
    </row>
    <row r="228" spans="1:16" s="43" customFormat="1" ht="23.25" x14ac:dyDescent="0.35">
      <c r="A228" s="416" t="s">
        <v>1</v>
      </c>
      <c r="B228" s="416"/>
      <c r="C228" s="416"/>
      <c r="D228" s="416"/>
      <c r="E228" s="416"/>
      <c r="F228" s="416"/>
      <c r="G228" s="416"/>
      <c r="H228" s="416"/>
      <c r="I228" s="416"/>
      <c r="J228" s="416"/>
      <c r="K228" s="416"/>
      <c r="L228" s="416"/>
      <c r="M228" s="416"/>
      <c r="N228" s="1"/>
      <c r="O228"/>
      <c r="P228"/>
    </row>
    <row r="229" spans="1:16" s="43" customFormat="1" ht="16.5" customHeight="1" x14ac:dyDescent="0.35">
      <c r="A229" s="340" t="s">
        <v>2</v>
      </c>
      <c r="B229" s="342"/>
      <c r="C229" s="341"/>
      <c r="D229" s="341"/>
      <c r="E229" s="341"/>
      <c r="F229" s="343"/>
      <c r="G229" s="343"/>
      <c r="H229" s="341"/>
      <c r="I229" s="343"/>
      <c r="J229" s="341"/>
      <c r="K229" s="341"/>
      <c r="L229" s="341"/>
      <c r="M229" s="341"/>
      <c r="N229" s="1"/>
      <c r="O229"/>
      <c r="P229"/>
    </row>
    <row r="230" spans="1:16" s="43" customFormat="1" ht="16.5" customHeight="1" x14ac:dyDescent="0.25">
      <c r="A230" s="434" t="s">
        <v>146</v>
      </c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  <c r="L230" s="434"/>
      <c r="M230" s="266" t="s">
        <v>3</v>
      </c>
      <c r="N230" s="1"/>
      <c r="O230"/>
      <c r="P230"/>
    </row>
    <row r="231" spans="1:16" s="43" customFormat="1" ht="16.5" customHeight="1" x14ac:dyDescent="0.25">
      <c r="A231" s="344"/>
      <c r="B231" s="345"/>
      <c r="C231" s="344"/>
      <c r="D231" s="344"/>
      <c r="E231" s="344"/>
      <c r="F231" s="346"/>
      <c r="G231" s="346"/>
      <c r="H231" s="344"/>
      <c r="I231" s="346"/>
      <c r="J231" s="344"/>
      <c r="K231" s="344"/>
      <c r="L231" s="344"/>
      <c r="M231" s="418" t="s">
        <v>5</v>
      </c>
      <c r="N231" s="1"/>
      <c r="O231"/>
      <c r="P231"/>
    </row>
    <row r="232" spans="1:16" x14ac:dyDescent="0.25">
      <c r="A232" s="8" t="str">
        <f>A207</f>
        <v>PERIODO DEL 1 AL 15 DE SEPTIEMBRE DE 2019</v>
      </c>
      <c r="B232" s="4"/>
      <c r="C232" s="347"/>
      <c r="D232" s="348"/>
      <c r="E232" s="349"/>
      <c r="F232" s="350"/>
      <c r="G232" s="350"/>
      <c r="H232" s="349"/>
      <c r="I232" s="350"/>
      <c r="J232" s="349"/>
      <c r="K232" s="349"/>
      <c r="L232" s="349"/>
      <c r="M232" s="419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90" t="s">
        <v>147</v>
      </c>
      <c r="B234" s="288" t="s">
        <v>148</v>
      </c>
      <c r="C234" s="101">
        <v>113</v>
      </c>
      <c r="D234" s="249">
        <v>15</v>
      </c>
      <c r="E234" s="19">
        <v>3102.45</v>
      </c>
      <c r="F234" s="60">
        <f>E234*0.05</f>
        <v>155.1225</v>
      </c>
      <c r="G234" s="60"/>
      <c r="H234" s="64">
        <v>91.044832000000014</v>
      </c>
      <c r="I234" s="65">
        <v>0</v>
      </c>
      <c r="J234" s="64">
        <v>0</v>
      </c>
      <c r="K234" s="64"/>
      <c r="L234" s="19">
        <f>E234+F234-H234+I234-J234-K234</f>
        <v>3166.5276679999997</v>
      </c>
      <c r="M234" s="289"/>
    </row>
    <row r="235" spans="1:16" ht="26.25" customHeight="1" x14ac:dyDescent="0.25">
      <c r="A235" s="25" t="s">
        <v>149</v>
      </c>
      <c r="B235" s="288" t="s">
        <v>150</v>
      </c>
      <c r="C235" s="101">
        <v>113</v>
      </c>
      <c r="D235" s="249">
        <v>15</v>
      </c>
      <c r="E235" s="19">
        <v>4304.7700000000004</v>
      </c>
      <c r="F235" s="60">
        <f>E235*0.05</f>
        <v>215.23850000000004</v>
      </c>
      <c r="G235" s="60"/>
      <c r="H235" s="19">
        <v>160.54</v>
      </c>
      <c r="I235" s="20">
        <v>0</v>
      </c>
      <c r="J235" s="19">
        <v>0</v>
      </c>
      <c r="K235" s="19">
        <f>355/4</f>
        <v>88.75</v>
      </c>
      <c r="L235" s="19">
        <f>E235+F235-H235+I235-J235-K235</f>
        <v>4270.7185000000009</v>
      </c>
      <c r="M235" s="19"/>
      <c r="N235" s="351"/>
      <c r="O235" s="352"/>
    </row>
    <row r="236" spans="1:16" ht="26.25" customHeight="1" x14ac:dyDescent="0.25">
      <c r="A236" s="290" t="s">
        <v>151</v>
      </c>
      <c r="B236" s="288" t="s">
        <v>150</v>
      </c>
      <c r="C236" s="101">
        <v>113</v>
      </c>
      <c r="D236" s="249">
        <v>15</v>
      </c>
      <c r="E236" s="19">
        <f>3142.53/15*D236</f>
        <v>3142.53</v>
      </c>
      <c r="F236" s="60">
        <f>E236*0.05</f>
        <v>157.12650000000002</v>
      </c>
      <c r="G236" s="60"/>
      <c r="H236" s="64">
        <v>95.405536000000012</v>
      </c>
      <c r="I236" s="65">
        <v>0</v>
      </c>
      <c r="J236" s="64">
        <v>0</v>
      </c>
      <c r="K236" s="64">
        <f>345/4</f>
        <v>86.25</v>
      </c>
      <c r="L236" s="19">
        <f>E236+F236-H236+I236-J236-K236+G236</f>
        <v>3118.0009639999998</v>
      </c>
      <c r="M236" s="289"/>
      <c r="N236" s="353"/>
    </row>
    <row r="237" spans="1:16" ht="26.25" customHeight="1" x14ac:dyDescent="0.25">
      <c r="A237" s="290" t="s">
        <v>152</v>
      </c>
      <c r="B237" s="288" t="s">
        <v>153</v>
      </c>
      <c r="C237" s="101">
        <v>113</v>
      </c>
      <c r="D237" s="249">
        <v>15</v>
      </c>
      <c r="E237" s="19">
        <v>3456.76</v>
      </c>
      <c r="F237" s="60">
        <f>E237*0.05</f>
        <v>172.83800000000002</v>
      </c>
      <c r="G237" s="60"/>
      <c r="H237" s="64">
        <v>129.6</v>
      </c>
      <c r="I237" s="65">
        <v>0</v>
      </c>
      <c r="J237" s="64">
        <v>0</v>
      </c>
      <c r="K237" s="64">
        <f>345/4</f>
        <v>86.25</v>
      </c>
      <c r="L237" s="19">
        <f>E237+F237-H237+I237-J237-K237</f>
        <v>3413.7480000000005</v>
      </c>
      <c r="M237" s="289"/>
      <c r="N237" s="353"/>
    </row>
    <row r="238" spans="1:16" ht="15.75" thickBot="1" x14ac:dyDescent="0.3">
      <c r="A238" s="354"/>
      <c r="B238" s="355"/>
      <c r="C238" s="356"/>
      <c r="D238" s="320" t="s">
        <v>30</v>
      </c>
      <c r="E238" s="357">
        <f>SUM(E234:E237)</f>
        <v>14006.51</v>
      </c>
      <c r="F238" s="357">
        <f t="shared" ref="F238:L238" si="22">SUM(F234:F237)</f>
        <v>700.32550000000015</v>
      </c>
      <c r="G238" s="357">
        <f t="shared" si="22"/>
        <v>0</v>
      </c>
      <c r="H238" s="357">
        <f t="shared" si="22"/>
        <v>476.59036800000001</v>
      </c>
      <c r="I238" s="357">
        <f t="shared" si="22"/>
        <v>0</v>
      </c>
      <c r="J238" s="357">
        <f t="shared" si="22"/>
        <v>0</v>
      </c>
      <c r="K238" s="357">
        <f t="shared" si="22"/>
        <v>261.25</v>
      </c>
      <c r="L238" s="357">
        <f t="shared" si="22"/>
        <v>13968.995132</v>
      </c>
      <c r="M238" s="348"/>
      <c r="N238" s="353"/>
    </row>
    <row r="239" spans="1:16" x14ac:dyDescent="0.25">
      <c r="A239" s="354"/>
      <c r="B239" s="355"/>
      <c r="C239" s="356"/>
      <c r="D239" s="317"/>
      <c r="E239" s="358"/>
      <c r="F239" s="359"/>
      <c r="G239" s="359"/>
      <c r="H239" s="358"/>
      <c r="I239" s="359"/>
      <c r="J239" s="358"/>
      <c r="K239" s="358"/>
      <c r="L239" s="358"/>
      <c r="M239" s="348"/>
      <c r="N239" s="353"/>
    </row>
    <row r="240" spans="1:16" x14ac:dyDescent="0.25">
      <c r="C240" s="30"/>
      <c r="N240" s="353"/>
    </row>
    <row r="241" spans="1:16" ht="15.75" x14ac:dyDescent="0.25">
      <c r="A241" s="435" t="s">
        <v>154</v>
      </c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353"/>
    </row>
    <row r="242" spans="1:16" x14ac:dyDescent="0.25">
      <c r="A242" s="8" t="str">
        <f>A232</f>
        <v>PERIODO DEL 1 AL 15 DE SEPTIEMBRE DE 2019</v>
      </c>
      <c r="B242" s="4"/>
      <c r="C242" s="360"/>
      <c r="D242" s="361"/>
      <c r="E242" s="194"/>
      <c r="F242" s="195"/>
      <c r="G242" s="195"/>
      <c r="H242" s="194"/>
      <c r="I242" s="195"/>
      <c r="J242" s="194"/>
      <c r="K242" s="194"/>
      <c r="L242" s="194"/>
      <c r="M242" s="361"/>
      <c r="N242" s="353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155</v>
      </c>
      <c r="B244" s="363" t="s">
        <v>156</v>
      </c>
      <c r="C244" s="101">
        <v>113</v>
      </c>
      <c r="D244" s="164">
        <v>15</v>
      </c>
      <c r="E244" s="19">
        <f>3102.45/15*D244</f>
        <v>3102.45</v>
      </c>
      <c r="F244" s="60">
        <f>E244*0.05</f>
        <v>155.1225</v>
      </c>
      <c r="G244" s="60">
        <v>1500</v>
      </c>
      <c r="H244" s="64">
        <v>91.044832000000014</v>
      </c>
      <c r="I244" s="65">
        <v>0</v>
      </c>
      <c r="J244" s="64">
        <v>0</v>
      </c>
      <c r="K244" s="64">
        <f>(345*2/4)</f>
        <v>172.5</v>
      </c>
      <c r="L244" s="19">
        <f>E244+F244-H244+I244-J244-K244+G244</f>
        <v>4494.0276679999997</v>
      </c>
      <c r="M244" s="362"/>
    </row>
    <row r="245" spans="1:16" ht="25.5" customHeight="1" x14ac:dyDescent="0.25">
      <c r="A245" s="25" t="s">
        <v>157</v>
      </c>
      <c r="B245" s="363" t="s">
        <v>158</v>
      </c>
      <c r="C245" s="101">
        <v>113</v>
      </c>
      <c r="D245" s="164">
        <v>15</v>
      </c>
      <c r="E245" s="19">
        <v>2261.3700000000003</v>
      </c>
      <c r="F245" s="60">
        <f>E245*0.05</f>
        <v>113.06850000000003</v>
      </c>
      <c r="G245" s="60">
        <v>1500</v>
      </c>
      <c r="H245" s="64">
        <v>0</v>
      </c>
      <c r="I245" s="65">
        <v>42.741759999999971</v>
      </c>
      <c r="J245" s="19">
        <v>0</v>
      </c>
      <c r="K245" s="19">
        <v>167.5</v>
      </c>
      <c r="L245" s="19">
        <f>E245+F245-H245+I245-J245-K245+G245</f>
        <v>3749.6802600000001</v>
      </c>
      <c r="M245" s="362"/>
    </row>
    <row r="246" spans="1:16" ht="20.25" customHeight="1" thickBot="1" x14ac:dyDescent="0.3">
      <c r="A246" s="354"/>
      <c r="B246" s="355"/>
      <c r="C246" s="356"/>
      <c r="D246" s="320" t="s">
        <v>30</v>
      </c>
      <c r="E246" s="357">
        <f>SUM(E244:E245)</f>
        <v>5363.82</v>
      </c>
      <c r="F246" s="357">
        <f t="shared" ref="F246:L246" si="23">SUM(F244:F245)</f>
        <v>268.19100000000003</v>
      </c>
      <c r="G246" s="357">
        <f t="shared" si="23"/>
        <v>3000</v>
      </c>
      <c r="H246" s="357">
        <f t="shared" si="23"/>
        <v>91.044832000000014</v>
      </c>
      <c r="I246" s="357">
        <f t="shared" si="23"/>
        <v>42.741759999999971</v>
      </c>
      <c r="J246" s="357">
        <f t="shared" si="23"/>
        <v>0</v>
      </c>
      <c r="K246" s="357">
        <f t="shared" si="23"/>
        <v>340</v>
      </c>
      <c r="L246" s="357">
        <f t="shared" si="23"/>
        <v>8243.7079279999998</v>
      </c>
      <c r="M246" s="348"/>
      <c r="N246" s="353"/>
    </row>
    <row r="247" spans="1:16" ht="20.25" customHeight="1" x14ac:dyDescent="0.25">
      <c r="A247" s="354"/>
      <c r="B247" s="355"/>
      <c r="C247" s="356"/>
      <c r="D247" s="317"/>
      <c r="E247" s="358"/>
      <c r="F247" s="359"/>
      <c r="G247" s="359"/>
      <c r="H247" s="358"/>
      <c r="I247" s="359"/>
      <c r="J247" s="358"/>
      <c r="K247" s="358"/>
      <c r="L247" s="358"/>
      <c r="M247" s="348"/>
      <c r="N247" s="353"/>
    </row>
    <row r="248" spans="1:16" ht="20.25" customHeight="1" x14ac:dyDescent="0.25">
      <c r="A248" s="435" t="s">
        <v>159</v>
      </c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353"/>
    </row>
    <row r="249" spans="1:16" ht="20.25" customHeight="1" x14ac:dyDescent="0.25">
      <c r="A249" s="8" t="str">
        <f>A242</f>
        <v>PERIODO DEL 1 AL 15 DE SEPTIEMBRE DE 2019</v>
      </c>
      <c r="B249" s="4"/>
      <c r="C249" s="360"/>
      <c r="D249" s="361"/>
      <c r="E249" s="194"/>
      <c r="F249" s="195"/>
      <c r="G249" s="195"/>
      <c r="H249" s="194"/>
      <c r="I249" s="195"/>
      <c r="J249" s="194"/>
      <c r="K249" s="194"/>
      <c r="L249" s="194"/>
      <c r="M249" s="361"/>
      <c r="N249" s="353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160</v>
      </c>
      <c r="B251" s="17" t="s">
        <v>161</v>
      </c>
      <c r="C251" s="101">
        <v>113</v>
      </c>
      <c r="D251" s="164">
        <v>15</v>
      </c>
      <c r="E251" s="19">
        <v>3102.45</v>
      </c>
      <c r="F251" s="60">
        <f>E251*0.05</f>
        <v>155.1225</v>
      </c>
      <c r="G251" s="60"/>
      <c r="H251" s="64">
        <v>91.044832000000014</v>
      </c>
      <c r="I251" s="65">
        <v>0</v>
      </c>
      <c r="J251" s="64">
        <v>0</v>
      </c>
      <c r="K251" s="64"/>
      <c r="L251" s="19">
        <f>E251+F251-H251+I251-J251-K251</f>
        <v>3166.5276679999997</v>
      </c>
      <c r="M251" s="362"/>
    </row>
    <row r="252" spans="1:16" ht="26.25" customHeight="1" x14ac:dyDescent="0.25">
      <c r="A252" s="25"/>
      <c r="B252" s="363"/>
      <c r="C252" s="101"/>
      <c r="D252" s="164"/>
      <c r="E252" s="19"/>
      <c r="F252" s="60"/>
      <c r="G252" s="60"/>
      <c r="H252" s="64"/>
      <c r="I252" s="65"/>
      <c r="J252" s="19"/>
      <c r="K252" s="19"/>
      <c r="L252" s="19"/>
      <c r="M252" s="23"/>
    </row>
    <row r="253" spans="1:16" ht="20.25" customHeight="1" thickBot="1" x14ac:dyDescent="0.3">
      <c r="A253" s="354"/>
      <c r="B253" s="355"/>
      <c r="C253" s="356"/>
      <c r="D253" s="365" t="s">
        <v>30</v>
      </c>
      <c r="E253" s="203">
        <f>SUM(E251:E252)</f>
        <v>3102.45</v>
      </c>
      <c r="F253" s="203">
        <f t="shared" ref="F253:L253" si="24">SUM(F251:F252)</f>
        <v>155.1225</v>
      </c>
      <c r="G253" s="203">
        <f t="shared" si="24"/>
        <v>0</v>
      </c>
      <c r="H253" s="203">
        <f t="shared" si="24"/>
        <v>91.044832000000014</v>
      </c>
      <c r="I253" s="203">
        <f t="shared" si="24"/>
        <v>0</v>
      </c>
      <c r="J253" s="203">
        <f t="shared" si="24"/>
        <v>0</v>
      </c>
      <c r="K253" s="203">
        <f t="shared" si="24"/>
        <v>0</v>
      </c>
      <c r="L253" s="203">
        <f t="shared" si="24"/>
        <v>3166.5276679999997</v>
      </c>
      <c r="M253" s="348"/>
      <c r="N253" s="353"/>
    </row>
    <row r="254" spans="1:16" ht="20.25" customHeight="1" x14ac:dyDescent="0.25">
      <c r="A254" s="354"/>
      <c r="B254" s="355"/>
      <c r="C254" s="356"/>
      <c r="D254" s="317"/>
      <c r="E254" s="358"/>
      <c r="F254" s="359"/>
      <c r="G254" s="359"/>
      <c r="H254" s="358"/>
      <c r="I254" s="359"/>
      <c r="J254" s="358"/>
      <c r="K254" s="358"/>
      <c r="L254" s="358"/>
      <c r="M254" s="348"/>
      <c r="N254" s="353"/>
    </row>
    <row r="255" spans="1:16" ht="20.25" customHeight="1" thickBot="1" x14ac:dyDescent="0.3">
      <c r="A255" s="297"/>
      <c r="B255" s="38"/>
      <c r="C255" s="39"/>
      <c r="F255" s="40"/>
      <c r="G255" s="40"/>
      <c r="H255" s="37"/>
      <c r="N255" s="353"/>
    </row>
    <row r="256" spans="1:16" s="1" customFormat="1" x14ac:dyDescent="0.25">
      <c r="A256" s="420" t="s">
        <v>31</v>
      </c>
      <c r="B256" s="420"/>
      <c r="C256" s="420"/>
      <c r="D256" s="420"/>
      <c r="F256" s="421" t="s">
        <v>32</v>
      </c>
      <c r="G256" s="421"/>
      <c r="H256" s="421"/>
      <c r="I256"/>
      <c r="J256"/>
      <c r="K256"/>
      <c r="L256" s="421" t="s">
        <v>33</v>
      </c>
      <c r="M256" s="421"/>
      <c r="O256"/>
      <c r="P256"/>
    </row>
    <row r="257" spans="1:16" s="43" customFormat="1" x14ac:dyDescent="0.25">
      <c r="A257" s="420" t="s">
        <v>34</v>
      </c>
      <c r="B257" s="420"/>
      <c r="C257" s="420"/>
      <c r="D257" s="420"/>
      <c r="E257" s="420" t="s">
        <v>35</v>
      </c>
      <c r="F257" s="420"/>
      <c r="G257" s="420"/>
      <c r="H257" s="420"/>
      <c r="I257" s="420"/>
      <c r="J257"/>
      <c r="K257"/>
      <c r="L257" s="420" t="s">
        <v>36</v>
      </c>
      <c r="M257" s="420"/>
      <c r="N257" s="1"/>
      <c r="O257"/>
      <c r="P257"/>
    </row>
    <row r="258" spans="1:16" ht="27" customHeight="1" x14ac:dyDescent="0.5">
      <c r="A258" s="415" t="s">
        <v>0</v>
      </c>
      <c r="B258" s="415"/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353"/>
    </row>
    <row r="259" spans="1:16" ht="20.25" customHeight="1" x14ac:dyDescent="0.35">
      <c r="A259" s="416" t="s">
        <v>1</v>
      </c>
      <c r="B259" s="416"/>
      <c r="C259" s="416"/>
      <c r="D259" s="416"/>
      <c r="E259" s="416"/>
      <c r="F259" s="416"/>
      <c r="G259" s="416"/>
      <c r="H259" s="416"/>
      <c r="I259" s="416"/>
      <c r="J259" s="416"/>
      <c r="K259" s="416"/>
      <c r="L259" s="416"/>
      <c r="M259" s="416"/>
      <c r="N259" s="353"/>
    </row>
    <row r="260" spans="1:16" ht="20.25" customHeight="1" x14ac:dyDescent="0.35">
      <c r="B260" s="342"/>
      <c r="C260" s="341"/>
      <c r="D260" s="341"/>
      <c r="E260" s="341"/>
      <c r="F260" s="343"/>
      <c r="G260" s="343"/>
      <c r="H260" s="341"/>
      <c r="I260" s="343"/>
      <c r="J260" s="341"/>
      <c r="K260" s="341"/>
      <c r="L260" s="341"/>
      <c r="M260" s="341"/>
      <c r="N260" s="353"/>
    </row>
    <row r="261" spans="1:16" ht="20.25" customHeight="1" x14ac:dyDescent="0.25">
      <c r="A261" s="340" t="s">
        <v>2</v>
      </c>
      <c r="B261" s="4"/>
      <c r="C261" s="347"/>
      <c r="D261" s="348"/>
      <c r="E261" s="349"/>
      <c r="F261" s="350"/>
      <c r="G261" s="350"/>
      <c r="H261" s="349"/>
      <c r="I261" s="350"/>
      <c r="J261" s="349"/>
      <c r="K261" s="349"/>
      <c r="L261" s="349"/>
      <c r="M261" s="366"/>
      <c r="N261" s="353"/>
    </row>
    <row r="262" spans="1:16" ht="20.25" customHeight="1" x14ac:dyDescent="0.25">
      <c r="A262" s="435" t="s">
        <v>162</v>
      </c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353"/>
    </row>
    <row r="263" spans="1:16" ht="20.25" customHeight="1" x14ac:dyDescent="0.25">
      <c r="A263" s="8" t="str">
        <f>A232</f>
        <v>PERIODO DEL 1 AL 15 DE SEPTIEMBRE DE 2019</v>
      </c>
      <c r="B263" s="4"/>
      <c r="C263" s="360"/>
      <c r="D263" s="361"/>
      <c r="E263" s="194"/>
      <c r="F263" s="195"/>
      <c r="G263" s="195"/>
      <c r="H263" s="194"/>
      <c r="I263" s="195"/>
      <c r="J263" s="194"/>
      <c r="K263" s="194"/>
      <c r="L263" s="194"/>
      <c r="M263" s="361"/>
      <c r="N263" s="353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163</v>
      </c>
      <c r="B265" s="363" t="s">
        <v>164</v>
      </c>
      <c r="C265" s="101">
        <v>113</v>
      </c>
      <c r="D265" s="164">
        <v>15</v>
      </c>
      <c r="E265" s="19">
        <v>3102.45</v>
      </c>
      <c r="F265" s="60">
        <f>E265*0.05</f>
        <v>155.1225</v>
      </c>
      <c r="G265" s="60"/>
      <c r="H265" s="64">
        <v>91.044832000000014</v>
      </c>
      <c r="I265" s="65">
        <v>0</v>
      </c>
      <c r="J265" s="64">
        <v>0</v>
      </c>
      <c r="K265" s="64">
        <v>167.5</v>
      </c>
      <c r="L265" s="364">
        <f>E265+F265-H265+I265-J265-K265</f>
        <v>2999.0276679999997</v>
      </c>
      <c r="M265" s="367"/>
    </row>
    <row r="266" spans="1:16" ht="15.75" thickBot="1" x14ac:dyDescent="0.3">
      <c r="A266" s="368"/>
      <c r="B266" s="369"/>
      <c r="C266" s="370"/>
      <c r="D266" s="365" t="s">
        <v>30</v>
      </c>
      <c r="E266" s="203">
        <f t="shared" ref="E266:L266" si="25">SUM(E265:E265)</f>
        <v>3102.45</v>
      </c>
      <c r="F266" s="203">
        <f t="shared" si="25"/>
        <v>155.1225</v>
      </c>
      <c r="G266" s="203">
        <f t="shared" si="25"/>
        <v>0</v>
      </c>
      <c r="H266" s="203">
        <f t="shared" si="25"/>
        <v>91.044832000000014</v>
      </c>
      <c r="I266" s="203">
        <f t="shared" si="25"/>
        <v>0</v>
      </c>
      <c r="J266" s="203">
        <f t="shared" si="25"/>
        <v>0</v>
      </c>
      <c r="K266" s="203">
        <f t="shared" si="25"/>
        <v>167.5</v>
      </c>
      <c r="L266" s="203">
        <f t="shared" si="25"/>
        <v>2999.0276679999997</v>
      </c>
      <c r="M266" s="358"/>
      <c r="N266" s="353"/>
    </row>
    <row r="267" spans="1:16" x14ac:dyDescent="0.25">
      <c r="A267" s="74"/>
      <c r="C267" s="30"/>
      <c r="N267" s="353"/>
    </row>
    <row r="268" spans="1:16" x14ac:dyDescent="0.25">
      <c r="A268" s="74"/>
      <c r="C268" s="30"/>
      <c r="N268" s="353"/>
    </row>
    <row r="269" spans="1:16" ht="15.75" x14ac:dyDescent="0.25">
      <c r="A269" s="435" t="s">
        <v>165</v>
      </c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371" t="s">
        <v>3</v>
      </c>
      <c r="N269" s="353"/>
    </row>
    <row r="270" spans="1:16" ht="15.75" x14ac:dyDescent="0.25">
      <c r="A270" s="372"/>
      <c r="B270" s="373"/>
      <c r="C270" s="372"/>
      <c r="D270" s="372"/>
      <c r="E270" s="372"/>
      <c r="F270" s="374"/>
      <c r="G270" s="374"/>
      <c r="H270" s="372"/>
      <c r="I270" s="374"/>
      <c r="J270" s="372"/>
      <c r="K270" s="372"/>
      <c r="L270" s="372"/>
      <c r="M270" s="418" t="s">
        <v>5</v>
      </c>
      <c r="N270" s="353"/>
    </row>
    <row r="271" spans="1:16" x14ac:dyDescent="0.25">
      <c r="A271" s="8" t="str">
        <f>A242</f>
        <v>PERIODO DEL 1 AL 15 DE SEPTIEMBRE DE 2019</v>
      </c>
      <c r="B271" s="4"/>
      <c r="C271" s="360"/>
      <c r="D271" s="361"/>
      <c r="E271" s="194"/>
      <c r="F271" s="195"/>
      <c r="G271" s="195"/>
      <c r="H271" s="194"/>
      <c r="I271" s="195"/>
      <c r="J271" s="194"/>
      <c r="K271" s="194"/>
      <c r="L271" s="194"/>
      <c r="M271" s="419"/>
      <c r="N271" s="353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166</v>
      </c>
      <c r="B273" s="363" t="s">
        <v>167</v>
      </c>
      <c r="C273" s="101">
        <v>113</v>
      </c>
      <c r="D273" s="164">
        <v>15</v>
      </c>
      <c r="E273" s="19">
        <f>3102.45/15*D273</f>
        <v>3102.45</v>
      </c>
      <c r="F273" s="60">
        <f>E273*0.05</f>
        <v>155.1225</v>
      </c>
      <c r="G273" s="60">
        <v>1000</v>
      </c>
      <c r="H273" s="64">
        <v>91.044832000000014</v>
      </c>
      <c r="I273" s="65">
        <v>0</v>
      </c>
      <c r="J273" s="64">
        <v>0</v>
      </c>
      <c r="K273" s="64">
        <f>(345*2/4)</f>
        <v>172.5</v>
      </c>
      <c r="L273" s="19">
        <f>E273+F273-H273+I273-J273-K273+G273</f>
        <v>3994.0276679999997</v>
      </c>
      <c r="M273" s="362"/>
    </row>
    <row r="274" spans="1:16" ht="15.75" thickBot="1" x14ac:dyDescent="0.3">
      <c r="A274" s="368"/>
      <c r="B274" s="45"/>
      <c r="C274" s="370"/>
      <c r="D274" s="365" t="s">
        <v>30</v>
      </c>
      <c r="E274" s="375">
        <f t="shared" ref="E274:J274" si="26">SUM(E273:E273)</f>
        <v>3102.45</v>
      </c>
      <c r="F274" s="376">
        <f t="shared" si="26"/>
        <v>155.1225</v>
      </c>
      <c r="G274" s="376">
        <f t="shared" si="26"/>
        <v>1000</v>
      </c>
      <c r="H274" s="375">
        <f t="shared" si="26"/>
        <v>91.044832000000014</v>
      </c>
      <c r="I274" s="376">
        <f t="shared" si="26"/>
        <v>0</v>
      </c>
      <c r="J274" s="375">
        <f t="shared" si="26"/>
        <v>0</v>
      </c>
      <c r="K274" s="375">
        <f>K273</f>
        <v>172.5</v>
      </c>
      <c r="L274" s="375">
        <f>SUM(L273:L273)</f>
        <v>3994.0276679999997</v>
      </c>
      <c r="M274" s="361"/>
      <c r="N274" s="353"/>
    </row>
    <row r="275" spans="1:16" x14ac:dyDescent="0.25">
      <c r="A275" s="74"/>
      <c r="C275" s="30"/>
      <c r="N275" s="353"/>
    </row>
    <row r="276" spans="1:16" x14ac:dyDescent="0.25">
      <c r="A276" s="74"/>
      <c r="C276" s="30"/>
      <c r="N276" s="353"/>
    </row>
    <row r="277" spans="1:16" ht="15.75" thickBot="1" x14ac:dyDescent="0.3">
      <c r="A277" s="36"/>
      <c r="B277" s="38"/>
      <c r="C277" s="39"/>
      <c r="F277" s="40"/>
      <c r="G277" s="40"/>
      <c r="H277" s="37"/>
      <c r="N277" s="353"/>
    </row>
    <row r="278" spans="1:16" s="1" customFormat="1" x14ac:dyDescent="0.25">
      <c r="A278" s="420" t="s">
        <v>31</v>
      </c>
      <c r="B278" s="420"/>
      <c r="C278" s="420"/>
      <c r="D278" s="420"/>
      <c r="F278" s="421" t="s">
        <v>32</v>
      </c>
      <c r="G278" s="421"/>
      <c r="H278" s="421"/>
      <c r="I278"/>
      <c r="J278"/>
      <c r="K278"/>
      <c r="L278" s="421" t="s">
        <v>33</v>
      </c>
      <c r="M278" s="421"/>
      <c r="O278"/>
      <c r="P278"/>
    </row>
    <row r="279" spans="1:16" s="43" customFormat="1" x14ac:dyDescent="0.25">
      <c r="A279" s="420" t="s">
        <v>34</v>
      </c>
      <c r="B279" s="420"/>
      <c r="C279" s="420"/>
      <c r="D279" s="420"/>
      <c r="E279" s="420" t="s">
        <v>35</v>
      </c>
      <c r="F279" s="420"/>
      <c r="G279" s="420"/>
      <c r="H279" s="420"/>
      <c r="I279" s="420"/>
      <c r="J279"/>
      <c r="K279"/>
      <c r="L279" s="420" t="s">
        <v>36</v>
      </c>
      <c r="M279" s="420"/>
      <c r="N279" s="1"/>
      <c r="O279"/>
      <c r="P279"/>
    </row>
    <row r="280" spans="1:16" x14ac:dyDescent="0.25">
      <c r="A280" s="74"/>
      <c r="B280" s="45"/>
      <c r="C280" s="30"/>
      <c r="E280" s="30"/>
      <c r="F280" s="46"/>
      <c r="G280" s="46"/>
      <c r="H280" s="30"/>
      <c r="I280" s="46"/>
      <c r="L280" s="30"/>
      <c r="M280" s="30"/>
      <c r="N280" s="353"/>
    </row>
    <row r="281" spans="1:16" s="43" customFormat="1" ht="29.25" x14ac:dyDescent="0.5">
      <c r="A281" s="415" t="s">
        <v>0</v>
      </c>
      <c r="B281" s="415"/>
      <c r="C281" s="415"/>
      <c r="D281" s="415"/>
      <c r="E281" s="415"/>
      <c r="F281" s="415"/>
      <c r="G281" s="415"/>
      <c r="H281" s="415"/>
      <c r="I281" s="415"/>
      <c r="J281" s="415"/>
      <c r="K281" s="415"/>
      <c r="L281" s="415"/>
      <c r="M281" s="415"/>
      <c r="N281" s="1"/>
      <c r="O281"/>
      <c r="P281"/>
    </row>
    <row r="282" spans="1:16" s="43" customFormat="1" ht="23.25" x14ac:dyDescent="0.35">
      <c r="A282" s="416" t="s">
        <v>1</v>
      </c>
      <c r="B282" s="416"/>
      <c r="C282" s="416"/>
      <c r="D282" s="416"/>
      <c r="E282" s="416"/>
      <c r="F282" s="416"/>
      <c r="G282" s="416"/>
      <c r="H282" s="416"/>
      <c r="I282" s="416"/>
      <c r="J282" s="416"/>
      <c r="K282" s="416"/>
      <c r="L282" s="416"/>
      <c r="M282" s="416"/>
      <c r="N282" s="1"/>
      <c r="O282"/>
      <c r="P282"/>
    </row>
    <row r="283" spans="1:16" s="43" customFormat="1" ht="15.75" x14ac:dyDescent="0.25">
      <c r="A283" s="377" t="s">
        <v>2</v>
      </c>
      <c r="B283" s="75"/>
      <c r="C283" s="30"/>
      <c r="D283"/>
      <c r="E283"/>
      <c r="F283" s="41"/>
      <c r="G283" s="41"/>
      <c r="H283"/>
      <c r="I283" s="41"/>
      <c r="J283"/>
      <c r="K283"/>
      <c r="L283"/>
      <c r="M283" s="378"/>
      <c r="N283" s="1"/>
      <c r="O283"/>
      <c r="P283"/>
    </row>
    <row r="284" spans="1:16" s="43" customFormat="1" ht="15.75" x14ac:dyDescent="0.25">
      <c r="A284" s="435" t="s">
        <v>168</v>
      </c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1"/>
      <c r="O284"/>
      <c r="P284"/>
    </row>
    <row r="285" spans="1:16" s="43" customFormat="1" x14ac:dyDescent="0.25">
      <c r="A285" s="8" t="str">
        <f>A271</f>
        <v>PERIODO DEL 1 AL 15 DE SEPTIEMBRE DE 2019</v>
      </c>
      <c r="B285" s="4"/>
      <c r="C285" s="360"/>
      <c r="D285" s="361"/>
      <c r="E285" s="194"/>
      <c r="F285" s="195"/>
      <c r="G285" s="195"/>
      <c r="H285" s="194"/>
      <c r="I285" s="195"/>
      <c r="J285" s="194"/>
      <c r="K285" s="194"/>
      <c r="L285" s="194"/>
      <c r="M285" s="361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169</v>
      </c>
      <c r="B287" s="363" t="s">
        <v>170</v>
      </c>
      <c r="C287" s="101">
        <v>113</v>
      </c>
      <c r="D287" s="164">
        <v>15</v>
      </c>
      <c r="E287" s="19">
        <v>3102.45</v>
      </c>
      <c r="F287" s="60">
        <f>E287*0.05</f>
        <v>155.1225</v>
      </c>
      <c r="G287" s="60"/>
      <c r="H287" s="379">
        <v>91.04</v>
      </c>
      <c r="I287" s="380">
        <v>0</v>
      </c>
      <c r="J287" s="104">
        <v>0</v>
      </c>
      <c r="K287" s="104">
        <f>345*2/4</f>
        <v>172.5</v>
      </c>
      <c r="L287" s="19">
        <f>E287+F287-H287+I287-J287-K287</f>
        <v>2994.0324999999998</v>
      </c>
      <c r="M287" s="362"/>
      <c r="N287" s="1"/>
      <c r="O287"/>
      <c r="P287"/>
    </row>
    <row r="288" spans="1:16" s="43" customFormat="1" ht="26.25" customHeight="1" x14ac:dyDescent="0.25">
      <c r="A288" s="108" t="s">
        <v>171</v>
      </c>
      <c r="B288" s="228" t="s">
        <v>172</v>
      </c>
      <c r="C288" s="229">
        <v>113</v>
      </c>
      <c r="D288" s="230">
        <v>15</v>
      </c>
      <c r="E288" s="19">
        <f>2261.37/15*D288</f>
        <v>2261.37</v>
      </c>
      <c r="F288" s="60">
        <f>E288*0.05</f>
        <v>113.0685</v>
      </c>
      <c r="G288" s="60"/>
      <c r="H288" s="64">
        <v>0</v>
      </c>
      <c r="I288" s="65">
        <v>42.741759999999971</v>
      </c>
      <c r="J288" s="19">
        <v>0</v>
      </c>
      <c r="K288" s="19">
        <f>(355/4)+(365/4)</f>
        <v>180</v>
      </c>
      <c r="L288" s="19">
        <f>E288+F288-H288+I288-J288-K288</f>
        <v>2237.1802599999996</v>
      </c>
      <c r="M288" s="234"/>
      <c r="N288" s="1"/>
      <c r="O288" s="68"/>
      <c r="P288" t="s">
        <v>173</v>
      </c>
    </row>
    <row r="289" spans="1:16" s="43" customFormat="1" ht="15.75" thickBot="1" x14ac:dyDescent="0.3">
      <c r="A289" s="368"/>
      <c r="B289" s="369"/>
      <c r="C289" s="370"/>
      <c r="D289" s="365" t="s">
        <v>30</v>
      </c>
      <c r="E289" s="203">
        <f>SUM(E287:E288)</f>
        <v>5363.82</v>
      </c>
      <c r="F289" s="203">
        <f t="shared" ref="F289:L289" si="27">SUM(F287:F288)</f>
        <v>268.19100000000003</v>
      </c>
      <c r="G289" s="203">
        <f t="shared" si="27"/>
        <v>0</v>
      </c>
      <c r="H289" s="203">
        <f t="shared" si="27"/>
        <v>91.04</v>
      </c>
      <c r="I289" s="203">
        <f t="shared" si="27"/>
        <v>42.741759999999971</v>
      </c>
      <c r="J289" s="203">
        <f t="shared" si="27"/>
        <v>0</v>
      </c>
      <c r="K289" s="203">
        <f t="shared" si="27"/>
        <v>352.5</v>
      </c>
      <c r="L289" s="203">
        <f t="shared" si="27"/>
        <v>5231.2127599999994</v>
      </c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x14ac:dyDescent="0.25">
      <c r="A292" s="368"/>
      <c r="B292" s="369"/>
      <c r="C292" s="370"/>
      <c r="D292" s="368"/>
      <c r="E292" s="381"/>
      <c r="F292" s="382"/>
      <c r="G292" s="382"/>
      <c r="H292" s="381"/>
      <c r="I292" s="382"/>
      <c r="J292" s="381"/>
      <c r="K292" s="381"/>
      <c r="L292" s="381"/>
      <c r="M292" s="361"/>
      <c r="N292" s="1"/>
      <c r="O292"/>
      <c r="P292"/>
    </row>
    <row r="293" spans="1:16" s="43" customFormat="1" ht="15.75" x14ac:dyDescent="0.25">
      <c r="A293" s="435" t="s">
        <v>174</v>
      </c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1"/>
      <c r="O293"/>
      <c r="P293"/>
    </row>
    <row r="294" spans="1:16" s="43" customFormat="1" x14ac:dyDescent="0.25">
      <c r="A294" s="8" t="str">
        <f>A286</f>
        <v>NOMBRE DEL EMPLEADO</v>
      </c>
      <c r="B294" s="4"/>
      <c r="C294" s="360"/>
      <c r="D294" s="361"/>
      <c r="E294" s="194"/>
      <c r="F294" s="195"/>
      <c r="G294" s="195"/>
      <c r="H294" s="194"/>
      <c r="I294" s="195"/>
      <c r="J294" s="194"/>
      <c r="K294" s="194"/>
      <c r="L294" s="194"/>
      <c r="M294" s="361"/>
      <c r="N294" s="1"/>
      <c r="O294"/>
      <c r="P294"/>
    </row>
    <row r="295" spans="1:16" ht="22.5" x14ac:dyDescent="0.25">
      <c r="A295" s="9" t="s">
        <v>7</v>
      </c>
      <c r="B295" s="10" t="s">
        <v>8</v>
      </c>
      <c r="C295" s="9" t="s">
        <v>9</v>
      </c>
      <c r="D295" s="9" t="s">
        <v>10</v>
      </c>
      <c r="E295" s="9" t="s">
        <v>11</v>
      </c>
      <c r="F295" s="11" t="s">
        <v>12</v>
      </c>
      <c r="G295" s="12" t="s">
        <v>13</v>
      </c>
      <c r="H295" s="9" t="s">
        <v>14</v>
      </c>
      <c r="I295" s="13" t="s">
        <v>15</v>
      </c>
      <c r="J295" s="14" t="s">
        <v>16</v>
      </c>
      <c r="K295" s="14" t="s">
        <v>17</v>
      </c>
      <c r="L295" s="15" t="s">
        <v>18</v>
      </c>
      <c r="M295" s="9" t="s">
        <v>19</v>
      </c>
    </row>
    <row r="296" spans="1:16" s="43" customFormat="1" ht="26.25" customHeight="1" x14ac:dyDescent="0.25">
      <c r="A296" s="25" t="s">
        <v>175</v>
      </c>
      <c r="B296" s="363" t="s">
        <v>176</v>
      </c>
      <c r="C296" s="101">
        <v>113</v>
      </c>
      <c r="D296" s="164">
        <v>15</v>
      </c>
      <c r="E296" s="19">
        <v>3102.4500000000003</v>
      </c>
      <c r="F296" s="60">
        <f>E296*0.05</f>
        <v>155.12250000000003</v>
      </c>
      <c r="G296" s="60"/>
      <c r="H296" s="64">
        <v>91.044832000000014</v>
      </c>
      <c r="I296" s="65">
        <v>0</v>
      </c>
      <c r="J296" s="383">
        <v>0</v>
      </c>
      <c r="K296" s="19">
        <f>(355/4)+(365/4)</f>
        <v>180</v>
      </c>
      <c r="L296" s="19">
        <f>E296+F296-H296+I296-J296-K296</f>
        <v>2986.5276680000002</v>
      </c>
      <c r="M296" s="367"/>
      <c r="N296" s="1"/>
      <c r="O296"/>
      <c r="P296"/>
    </row>
    <row r="297" spans="1:16" s="43" customFormat="1" ht="15.75" thickBot="1" x14ac:dyDescent="0.3">
      <c r="A297" s="368"/>
      <c r="B297" s="369"/>
      <c r="C297" s="370"/>
      <c r="D297" s="365" t="s">
        <v>30</v>
      </c>
      <c r="E297" s="203">
        <f t="shared" ref="E297:L297" si="28">SUM(E296:E296)</f>
        <v>3102.4500000000003</v>
      </c>
      <c r="F297" s="203">
        <f t="shared" si="28"/>
        <v>155.12250000000003</v>
      </c>
      <c r="G297" s="203">
        <f t="shared" si="28"/>
        <v>0</v>
      </c>
      <c r="H297" s="203">
        <f t="shared" si="28"/>
        <v>91.044832000000014</v>
      </c>
      <c r="I297" s="203">
        <f t="shared" si="28"/>
        <v>0</v>
      </c>
      <c r="J297" s="203">
        <f t="shared" si="28"/>
        <v>0</v>
      </c>
      <c r="K297" s="203">
        <f t="shared" si="28"/>
        <v>180</v>
      </c>
      <c r="L297" s="203">
        <f t="shared" si="28"/>
        <v>2986.5276680000002</v>
      </c>
      <c r="M297" s="361"/>
      <c r="N297" s="1"/>
      <c r="O297"/>
      <c r="P297"/>
    </row>
    <row r="298" spans="1:16" s="43" customFormat="1" x14ac:dyDescent="0.25">
      <c r="A298" s="368"/>
      <c r="B298" s="369"/>
      <c r="C298" s="370"/>
      <c r="D298" s="368"/>
      <c r="E298" s="381"/>
      <c r="F298" s="382"/>
      <c r="G298" s="382"/>
      <c r="H298" s="381"/>
      <c r="I298" s="382"/>
      <c r="J298" s="381"/>
      <c r="K298" s="381"/>
      <c r="L298" s="381"/>
      <c r="M298" s="361"/>
      <c r="N298" s="1"/>
      <c r="O298"/>
      <c r="P298"/>
    </row>
    <row r="299" spans="1:16" s="43" customFormat="1" x14ac:dyDescent="0.25">
      <c r="A299" s="368"/>
      <c r="B299" s="369"/>
      <c r="C299" s="370"/>
      <c r="D299" s="368"/>
      <c r="E299" s="381"/>
      <c r="F299" s="382"/>
      <c r="G299" s="382"/>
      <c r="H299" s="381"/>
      <c r="I299" s="382"/>
      <c r="J299" s="381"/>
      <c r="K299" s="381"/>
      <c r="L299" s="381"/>
      <c r="M299" s="361"/>
      <c r="N299" s="1"/>
      <c r="O299"/>
      <c r="P299"/>
    </row>
    <row r="300" spans="1:16" s="43" customFormat="1" ht="15.75" x14ac:dyDescent="0.25">
      <c r="A300" s="435" t="s">
        <v>177</v>
      </c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384" t="s">
        <v>3</v>
      </c>
      <c r="N301" s="1"/>
      <c r="O301"/>
      <c r="P301"/>
    </row>
    <row r="302" spans="1:16" s="43" customFormat="1" ht="15.75" x14ac:dyDescent="0.25">
      <c r="A302" s="372"/>
      <c r="B302" s="373"/>
      <c r="C302" s="372"/>
      <c r="D302" s="372"/>
      <c r="E302" s="372"/>
      <c r="F302" s="374"/>
      <c r="G302" s="374"/>
      <c r="H302" s="372"/>
      <c r="I302" s="374"/>
      <c r="J302" s="372"/>
      <c r="K302" s="372"/>
      <c r="L302" s="372"/>
      <c r="M302" s="418" t="s">
        <v>5</v>
      </c>
      <c r="N302" s="1"/>
      <c r="O302"/>
      <c r="P302"/>
    </row>
    <row r="303" spans="1:16" s="43" customFormat="1" x14ac:dyDescent="0.25">
      <c r="A303" s="8" t="str">
        <f>A285</f>
        <v>PERIODO DEL 1 AL 15 DE SEPTIEMBRE DE 2019</v>
      </c>
      <c r="B303" s="4"/>
      <c r="C303" s="360"/>
      <c r="D303" s="361"/>
      <c r="E303" s="194"/>
      <c r="F303" s="195"/>
      <c r="G303" s="195"/>
      <c r="H303" s="194"/>
      <c r="I303" s="195"/>
      <c r="J303" s="194"/>
      <c r="K303" s="194"/>
      <c r="L303" s="194"/>
      <c r="M303" s="419"/>
      <c r="N303" s="1"/>
      <c r="O303"/>
      <c r="P303"/>
    </row>
    <row r="304" spans="1:16" ht="22.5" x14ac:dyDescent="0.25">
      <c r="A304" s="9" t="s">
        <v>7</v>
      </c>
      <c r="B304" s="10" t="s">
        <v>8</v>
      </c>
      <c r="C304" s="9" t="s">
        <v>9</v>
      </c>
      <c r="D304" s="9" t="s">
        <v>10</v>
      </c>
      <c r="E304" s="9" t="s">
        <v>11</v>
      </c>
      <c r="F304" s="11" t="s">
        <v>12</v>
      </c>
      <c r="G304" s="12" t="s">
        <v>13</v>
      </c>
      <c r="H304" s="9" t="s">
        <v>14</v>
      </c>
      <c r="I304" s="13" t="s">
        <v>15</v>
      </c>
      <c r="J304" s="14" t="s">
        <v>16</v>
      </c>
      <c r="K304" s="14" t="s">
        <v>17</v>
      </c>
      <c r="L304" s="15" t="s">
        <v>18</v>
      </c>
      <c r="M304" s="9" t="s">
        <v>19</v>
      </c>
    </row>
    <row r="305" spans="1:16" s="392" customFormat="1" ht="26.25" customHeight="1" x14ac:dyDescent="0.25">
      <c r="A305" s="385" t="s">
        <v>178</v>
      </c>
      <c r="B305" s="387" t="s">
        <v>179</v>
      </c>
      <c r="C305" s="388">
        <v>113</v>
      </c>
      <c r="D305" s="388">
        <v>15</v>
      </c>
      <c r="E305" s="389">
        <v>4227.1499999999996</v>
      </c>
      <c r="F305" s="60">
        <f>E305*0.05</f>
        <v>211.35749999999999</v>
      </c>
      <c r="G305" s="60"/>
      <c r="H305" s="389">
        <v>338.51</v>
      </c>
      <c r="I305" s="390">
        <v>0</v>
      </c>
      <c r="J305" s="391">
        <v>0</v>
      </c>
      <c r="K305" s="282"/>
      <c r="L305" s="19">
        <f>ROUND(E305+F305-H305+I305-J305-K305,0)+G305</f>
        <v>4100</v>
      </c>
      <c r="M305" s="386"/>
      <c r="N305" s="331"/>
      <c r="O305" s="327"/>
      <c r="P305" s="327"/>
    </row>
    <row r="306" spans="1:16" s="43" customFormat="1" ht="26.25" customHeight="1" x14ac:dyDescent="0.25">
      <c r="A306" s="146" t="s">
        <v>180</v>
      </c>
      <c r="B306" s="363" t="s">
        <v>181</v>
      </c>
      <c r="C306" s="101">
        <v>113</v>
      </c>
      <c r="D306" s="171">
        <v>15</v>
      </c>
      <c r="E306" s="19">
        <v>2957.13</v>
      </c>
      <c r="F306" s="60">
        <f>E306*0.05</f>
        <v>147.85650000000001</v>
      </c>
      <c r="G306" s="60"/>
      <c r="H306" s="285">
        <v>54.99</v>
      </c>
      <c r="I306" s="286">
        <v>0</v>
      </c>
      <c r="J306" s="282">
        <v>0</v>
      </c>
      <c r="K306" s="282"/>
      <c r="L306" s="19">
        <f>ROUND(E306+F306-H306+I306-J306-K306,0)+G306</f>
        <v>3050</v>
      </c>
      <c r="M306" s="367"/>
      <c r="N306" s="1"/>
      <c r="O306"/>
      <c r="P306"/>
    </row>
    <row r="307" spans="1:16" s="43" customFormat="1" ht="15.75" thickBot="1" x14ac:dyDescent="0.3">
      <c r="A307" s="368"/>
      <c r="B307" s="369"/>
      <c r="C307" s="370"/>
      <c r="D307" s="365" t="s">
        <v>30</v>
      </c>
      <c r="E307" s="203">
        <f>SUM(E305:E306)</f>
        <v>7184.28</v>
      </c>
      <c r="F307" s="203">
        <f t="shared" ref="F307:L307" si="29">SUM(F305:F306)</f>
        <v>359.214</v>
      </c>
      <c r="G307" s="203">
        <f t="shared" si="29"/>
        <v>0</v>
      </c>
      <c r="H307" s="203">
        <f t="shared" si="29"/>
        <v>393.5</v>
      </c>
      <c r="I307" s="203">
        <f t="shared" si="29"/>
        <v>0</v>
      </c>
      <c r="J307" s="203">
        <f t="shared" si="29"/>
        <v>0</v>
      </c>
      <c r="K307" s="203">
        <f t="shared" si="29"/>
        <v>0</v>
      </c>
      <c r="L307" s="203">
        <f t="shared" si="29"/>
        <v>7150</v>
      </c>
      <c r="M307" s="361"/>
      <c r="N307" s="1"/>
      <c r="O307"/>
      <c r="P307"/>
    </row>
    <row r="308" spans="1:16" s="43" customFormat="1" x14ac:dyDescent="0.25">
      <c r="A308" s="368"/>
      <c r="B308" s="369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43" customFormat="1" ht="15.75" customHeight="1" thickBot="1" x14ac:dyDescent="0.3">
      <c r="A309" s="393"/>
      <c r="B309" s="394"/>
      <c r="C309" s="370"/>
      <c r="D309" s="368"/>
      <c r="E309" s="381"/>
      <c r="F309" s="382"/>
      <c r="G309" s="382"/>
      <c r="H309" s="381"/>
      <c r="I309" s="382"/>
      <c r="J309" s="381"/>
      <c r="K309" s="381"/>
      <c r="L309" s="381"/>
      <c r="M309" s="361"/>
      <c r="N309" s="1"/>
      <c r="O309"/>
      <c r="P309"/>
    </row>
    <row r="310" spans="1:16" s="1" customFormat="1" x14ac:dyDescent="0.25">
      <c r="A310" s="420" t="s">
        <v>31</v>
      </c>
      <c r="B310" s="420"/>
      <c r="C310" s="420"/>
      <c r="D310" s="420"/>
      <c r="F310" s="421" t="s">
        <v>32</v>
      </c>
      <c r="G310" s="421"/>
      <c r="H310" s="421"/>
      <c r="I310"/>
      <c r="J310"/>
      <c r="K310"/>
      <c r="L310" s="421" t="s">
        <v>33</v>
      </c>
      <c r="M310" s="421"/>
      <c r="O310"/>
      <c r="P310"/>
    </row>
    <row r="311" spans="1:16" s="43" customFormat="1" x14ac:dyDescent="0.25">
      <c r="A311" s="420" t="s">
        <v>34</v>
      </c>
      <c r="B311" s="420"/>
      <c r="C311" s="420"/>
      <c r="D311" s="420"/>
      <c r="E311" s="420" t="s">
        <v>35</v>
      </c>
      <c r="F311" s="420"/>
      <c r="G311" s="420"/>
      <c r="H311" s="420"/>
      <c r="I311" s="420"/>
      <c r="J311"/>
      <c r="K311"/>
      <c r="L311" s="420" t="s">
        <v>36</v>
      </c>
      <c r="M311" s="420"/>
      <c r="N311" s="1"/>
      <c r="O311"/>
      <c r="P311"/>
    </row>
    <row r="312" spans="1:16" ht="29.25" x14ac:dyDescent="0.5">
      <c r="A312" s="415" t="s">
        <v>0</v>
      </c>
      <c r="B312" s="415"/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</row>
    <row r="313" spans="1:16" ht="23.25" x14ac:dyDescent="0.35">
      <c r="A313" s="416" t="s">
        <v>1</v>
      </c>
      <c r="B313" s="416"/>
      <c r="C313" s="416"/>
      <c r="D313" s="416"/>
      <c r="E313" s="416"/>
      <c r="F313" s="416"/>
      <c r="G313" s="416"/>
      <c r="H313" s="416"/>
      <c r="I313" s="416"/>
      <c r="J313" s="416"/>
      <c r="K313" s="416"/>
      <c r="L313" s="416"/>
      <c r="M313" s="416"/>
    </row>
    <row r="314" spans="1:16" ht="23.25" x14ac:dyDescent="0.35">
      <c r="A314" s="395"/>
      <c r="B314" s="396"/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</row>
    <row r="315" spans="1:16" ht="15.75" x14ac:dyDescent="0.25">
      <c r="A315" s="435" t="s">
        <v>182</v>
      </c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</row>
    <row r="316" spans="1:16" x14ac:dyDescent="0.25">
      <c r="A316" s="8" t="str">
        <f>A303</f>
        <v>PERIODO DEL 1 AL 15 DE SEPTIEMBRE DE 2019</v>
      </c>
      <c r="B316" s="4"/>
      <c r="C316" s="360"/>
      <c r="D316" s="361"/>
      <c r="E316" s="194"/>
      <c r="F316" s="195"/>
      <c r="G316" s="195"/>
      <c r="H316" s="194"/>
      <c r="I316" s="195"/>
      <c r="J316" s="194"/>
      <c r="K316" s="194"/>
      <c r="L316" s="194"/>
      <c r="M316" s="361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9" t="s">
        <v>183</v>
      </c>
      <c r="B318" s="170" t="s">
        <v>184</v>
      </c>
      <c r="C318" s="101">
        <v>113</v>
      </c>
      <c r="D318" s="171">
        <v>15</v>
      </c>
      <c r="E318" s="19">
        <v>2957.13</v>
      </c>
      <c r="F318" s="60">
        <f t="shared" ref="F318:F326" si="30">E318*0.05</f>
        <v>147.85650000000001</v>
      </c>
      <c r="G318" s="60"/>
      <c r="H318" s="285">
        <v>54.99</v>
      </c>
      <c r="I318" s="286">
        <v>0</v>
      </c>
      <c r="J318" s="282">
        <v>0</v>
      </c>
      <c r="K318" s="282">
        <f>345/4</f>
        <v>86.25</v>
      </c>
      <c r="L318" s="19">
        <f>ROUND(E318+F318+G318-H318+I318-J318-K318,0)</f>
        <v>2964</v>
      </c>
      <c r="M318" s="284"/>
      <c r="O318" s="26" t="s">
        <v>185</v>
      </c>
    </row>
    <row r="319" spans="1:16" ht="26.25" customHeight="1" x14ac:dyDescent="0.25">
      <c r="A319" s="169" t="s">
        <v>186</v>
      </c>
      <c r="B319" s="170" t="s">
        <v>184</v>
      </c>
      <c r="C319" s="101">
        <v>113</v>
      </c>
      <c r="D319" s="171">
        <v>15</v>
      </c>
      <c r="E319" s="19">
        <v>3114.8355000000001</v>
      </c>
      <c r="F319" s="60">
        <f t="shared" si="30"/>
        <v>155.74177500000002</v>
      </c>
      <c r="G319" s="60"/>
      <c r="H319" s="285">
        <v>92.392374400000023</v>
      </c>
      <c r="I319" s="286">
        <v>0</v>
      </c>
      <c r="J319" s="282">
        <v>0</v>
      </c>
      <c r="K319" s="282">
        <f>345/4</f>
        <v>86.25</v>
      </c>
      <c r="L319" s="19">
        <f>E319+F319-H319+I319-J319-K319</f>
        <v>3091.9349006000002</v>
      </c>
      <c r="M319" s="284"/>
    </row>
    <row r="320" spans="1:16" ht="26.25" customHeight="1" x14ac:dyDescent="0.25">
      <c r="A320" s="169" t="s">
        <v>187</v>
      </c>
      <c r="B320" s="170" t="s">
        <v>184</v>
      </c>
      <c r="C320" s="101">
        <v>113</v>
      </c>
      <c r="D320" s="171">
        <v>15</v>
      </c>
      <c r="E320" s="19">
        <v>2957.13</v>
      </c>
      <c r="F320" s="60">
        <f t="shared" si="30"/>
        <v>147.85650000000001</v>
      </c>
      <c r="G320" s="60"/>
      <c r="H320" s="285">
        <v>54.99</v>
      </c>
      <c r="I320" s="315">
        <v>0</v>
      </c>
      <c r="J320" s="314">
        <v>0</v>
      </c>
      <c r="K320" s="314">
        <f>345/4</f>
        <v>86.25</v>
      </c>
      <c r="L320" s="19">
        <f>ROUND(E320+F320-H320+I320-J320-K320,0)</f>
        <v>2964</v>
      </c>
      <c r="M320" s="284"/>
    </row>
    <row r="321" spans="1:16" ht="26.25" customHeight="1" x14ac:dyDescent="0.25">
      <c r="A321" s="169" t="s">
        <v>188</v>
      </c>
      <c r="B321" s="170" t="s">
        <v>184</v>
      </c>
      <c r="C321" s="101">
        <v>113</v>
      </c>
      <c r="D321" s="171">
        <v>15</v>
      </c>
      <c r="E321" s="19">
        <v>2957.13</v>
      </c>
      <c r="F321" s="60">
        <f t="shared" si="30"/>
        <v>147.85650000000001</v>
      </c>
      <c r="G321" s="60"/>
      <c r="H321" s="285">
        <v>54.99</v>
      </c>
      <c r="I321" s="315">
        <v>0</v>
      </c>
      <c r="J321" s="314">
        <v>0</v>
      </c>
      <c r="K321" s="314">
        <f>345/4</f>
        <v>86.25</v>
      </c>
      <c r="L321" s="19">
        <f>ROUND(E321+F321-H321+I321-J321-K321,0)</f>
        <v>2964</v>
      </c>
      <c r="M321" s="284"/>
      <c r="N321" s="353"/>
    </row>
    <row r="322" spans="1:16" ht="26.25" customHeight="1" x14ac:dyDescent="0.25">
      <c r="A322" s="169" t="s">
        <v>189</v>
      </c>
      <c r="B322" s="170" t="s">
        <v>184</v>
      </c>
      <c r="C322" s="101">
        <v>113</v>
      </c>
      <c r="D322" s="171">
        <v>15</v>
      </c>
      <c r="E322" s="19">
        <v>2957.13</v>
      </c>
      <c r="F322" s="60">
        <f t="shared" si="30"/>
        <v>147.85650000000001</v>
      </c>
      <c r="G322" s="60"/>
      <c r="H322" s="285">
        <v>54.99</v>
      </c>
      <c r="I322" s="315">
        <v>0</v>
      </c>
      <c r="J322" s="314">
        <v>0</v>
      </c>
      <c r="K322" s="314">
        <f>345/4</f>
        <v>86.25</v>
      </c>
      <c r="L322" s="19">
        <f>ROUND(E322+F322-H322+I322-J322-K322,0)</f>
        <v>2964</v>
      </c>
      <c r="M322" s="284"/>
      <c r="N322" s="353"/>
    </row>
    <row r="323" spans="1:16" ht="26.25" customHeight="1" x14ac:dyDescent="0.25">
      <c r="A323" s="169" t="s">
        <v>190</v>
      </c>
      <c r="B323" s="170" t="s">
        <v>184</v>
      </c>
      <c r="C323" s="101">
        <v>113</v>
      </c>
      <c r="D323" s="171">
        <v>15</v>
      </c>
      <c r="E323" s="19">
        <v>2957.13</v>
      </c>
      <c r="F323" s="60">
        <f t="shared" si="30"/>
        <v>147.85650000000001</v>
      </c>
      <c r="G323" s="60"/>
      <c r="H323" s="285">
        <v>54.99</v>
      </c>
      <c r="I323" s="315">
        <v>0</v>
      </c>
      <c r="J323" s="314">
        <v>0</v>
      </c>
      <c r="K323" s="314">
        <f>355/4</f>
        <v>88.75</v>
      </c>
      <c r="L323" s="19">
        <f>ROUND(E323+F323-H323+I323-J323-K323,0)</f>
        <v>2961</v>
      </c>
      <c r="M323" s="284"/>
      <c r="N323" s="353"/>
    </row>
    <row r="324" spans="1:16" ht="26.25" customHeight="1" x14ac:dyDescent="0.25">
      <c r="A324" s="397" t="s">
        <v>191</v>
      </c>
      <c r="B324" s="170" t="s">
        <v>192</v>
      </c>
      <c r="C324" s="101">
        <v>113</v>
      </c>
      <c r="D324" s="171">
        <v>15</v>
      </c>
      <c r="E324" s="19">
        <v>3169.08</v>
      </c>
      <c r="F324" s="60">
        <f t="shared" si="30"/>
        <v>158.45400000000001</v>
      </c>
      <c r="G324" s="60"/>
      <c r="H324" s="314">
        <v>98.294175999999993</v>
      </c>
      <c r="I324" s="315">
        <v>0</v>
      </c>
      <c r="J324" s="314">
        <v>0</v>
      </c>
      <c r="K324" s="314">
        <f>345/4</f>
        <v>86.25</v>
      </c>
      <c r="L324" s="19">
        <f>E324+F324-H324+I324-J324-K324</f>
        <v>3142.9898240000002</v>
      </c>
      <c r="M324" s="284"/>
      <c r="N324" s="353"/>
    </row>
    <row r="325" spans="1:16" ht="26.25" customHeight="1" x14ac:dyDescent="0.25">
      <c r="A325" s="397" t="s">
        <v>193</v>
      </c>
      <c r="B325" s="170" t="s">
        <v>192</v>
      </c>
      <c r="C325" s="101">
        <v>113</v>
      </c>
      <c r="D325" s="171">
        <v>15</v>
      </c>
      <c r="E325" s="19">
        <v>3169.08</v>
      </c>
      <c r="F325" s="60">
        <f t="shared" si="30"/>
        <v>158.45400000000001</v>
      </c>
      <c r="G325" s="60"/>
      <c r="H325" s="314">
        <v>98.294175999999993</v>
      </c>
      <c r="I325" s="315">
        <v>0</v>
      </c>
      <c r="J325" s="314">
        <v>0</v>
      </c>
      <c r="K325" s="314">
        <f>345/4</f>
        <v>86.25</v>
      </c>
      <c r="L325" s="19">
        <f>E325+F325-H325+I325-J325-K325</f>
        <v>3142.9898240000002</v>
      </c>
      <c r="M325" s="284"/>
      <c r="N325" s="353"/>
      <c r="O325" s="68"/>
    </row>
    <row r="326" spans="1:16" s="43" customFormat="1" ht="26.25" customHeight="1" x14ac:dyDescent="0.25">
      <c r="A326" s="146" t="s">
        <v>194</v>
      </c>
      <c r="B326" s="363" t="s">
        <v>195</v>
      </c>
      <c r="C326" s="101">
        <v>113</v>
      </c>
      <c r="D326" s="171">
        <v>15</v>
      </c>
      <c r="E326" s="19">
        <v>2691.5099999999998</v>
      </c>
      <c r="F326" s="60">
        <f t="shared" si="30"/>
        <v>134.57550000000001</v>
      </c>
      <c r="G326" s="60"/>
      <c r="H326" s="285">
        <v>26.09</v>
      </c>
      <c r="I326" s="286">
        <v>0</v>
      </c>
      <c r="J326" s="282">
        <v>0</v>
      </c>
      <c r="K326" s="282">
        <f>345/4</f>
        <v>86.25</v>
      </c>
      <c r="L326" s="19">
        <f>ROUND(E326+F326-H326+I326-J326-K326,0)+G326</f>
        <v>2714</v>
      </c>
      <c r="M326" s="367"/>
      <c r="N326" s="1"/>
      <c r="O326"/>
      <c r="P326"/>
    </row>
    <row r="327" spans="1:16" ht="20.25" customHeight="1" thickBot="1" x14ac:dyDescent="0.3">
      <c r="A327" s="398"/>
      <c r="B327" s="369"/>
      <c r="D327" s="365" t="s">
        <v>30</v>
      </c>
      <c r="E327" s="203">
        <f>SUM(E318:E326)</f>
        <v>26930.155500000004</v>
      </c>
      <c r="F327" s="203">
        <f>SUM(F318:F326)</f>
        <v>1346.5077749999998</v>
      </c>
      <c r="G327" s="203">
        <f>SUM(G318:G326)</f>
        <v>0</v>
      </c>
      <c r="H327" s="203">
        <f t="shared" ref="H327:L327" si="31">SUM(H318:H326)</f>
        <v>590.02072640000006</v>
      </c>
      <c r="I327" s="203">
        <f t="shared" si="31"/>
        <v>0</v>
      </c>
      <c r="J327" s="203">
        <f t="shared" si="31"/>
        <v>0</v>
      </c>
      <c r="K327" s="203">
        <f>SUM(K318:K326)</f>
        <v>778.75</v>
      </c>
      <c r="L327" s="203">
        <f t="shared" si="31"/>
        <v>26908.914548600002</v>
      </c>
      <c r="M327" s="399"/>
      <c r="N327" s="353"/>
    </row>
    <row r="328" spans="1:16" ht="20.25" customHeight="1" x14ac:dyDescent="0.25">
      <c r="A328" s="398"/>
      <c r="B328" s="369"/>
      <c r="C328" s="95"/>
      <c r="D328" s="360"/>
      <c r="E328" s="194"/>
      <c r="F328" s="400"/>
      <c r="G328" s="400"/>
      <c r="H328" s="194"/>
      <c r="I328" s="195"/>
      <c r="J328" s="194"/>
      <c r="K328" s="194"/>
      <c r="L328" s="352"/>
      <c r="M328" s="399"/>
      <c r="N328" s="353"/>
    </row>
    <row r="329" spans="1:16" ht="20.25" customHeight="1" x14ac:dyDescent="0.25">
      <c r="A329" s="435" t="s">
        <v>196</v>
      </c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353"/>
    </row>
    <row r="330" spans="1:16" ht="20.25" customHeight="1" x14ac:dyDescent="0.25">
      <c r="A330" s="8" t="str">
        <f>A316</f>
        <v>PERIODO DEL 1 AL 15 DE SEPTIEMBRE DE 2019</v>
      </c>
      <c r="B330" s="4"/>
      <c r="C330" s="360"/>
      <c r="D330" s="361"/>
      <c r="E330" s="194"/>
      <c r="F330" s="195"/>
      <c r="G330" s="195"/>
      <c r="H330" s="194"/>
      <c r="I330" s="195"/>
      <c r="J330" s="194"/>
      <c r="K330" s="194"/>
      <c r="L330" s="194"/>
      <c r="M330" s="361"/>
      <c r="N330" s="353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1" t="s">
        <v>197</v>
      </c>
      <c r="B332" s="363" t="s">
        <v>198</v>
      </c>
      <c r="C332" s="101">
        <v>113</v>
      </c>
      <c r="D332" s="164">
        <v>15</v>
      </c>
      <c r="E332" s="19">
        <v>2261.37</v>
      </c>
      <c r="F332" s="60">
        <f>E332*0.05</f>
        <v>113.0685</v>
      </c>
      <c r="G332" s="60"/>
      <c r="H332" s="64">
        <v>0</v>
      </c>
      <c r="I332" s="65">
        <v>42.74</v>
      </c>
      <c r="J332" s="64">
        <v>0</v>
      </c>
      <c r="K332" s="64">
        <f>335/4</f>
        <v>83.75</v>
      </c>
      <c r="L332" s="19">
        <f>E332+F332-H332+I332-J332-K332</f>
        <v>2333.4284999999995</v>
      </c>
      <c r="M332" s="362"/>
    </row>
    <row r="333" spans="1:16" ht="26.25" customHeight="1" x14ac:dyDescent="0.25">
      <c r="A333" s="25" t="s">
        <v>199</v>
      </c>
      <c r="B333" s="363" t="s">
        <v>200</v>
      </c>
      <c r="C333" s="101">
        <v>113</v>
      </c>
      <c r="D333" s="164">
        <v>15</v>
      </c>
      <c r="E333" s="19">
        <v>1029.99</v>
      </c>
      <c r="F333" s="60">
        <f>E333*0.05</f>
        <v>51.499500000000005</v>
      </c>
      <c r="G333" s="60"/>
      <c r="H333" s="285">
        <v>0</v>
      </c>
      <c r="I333" s="286">
        <v>147.50008</v>
      </c>
      <c r="J333" s="285">
        <v>0</v>
      </c>
      <c r="K333" s="285">
        <f>K332</f>
        <v>83.75</v>
      </c>
      <c r="L333" s="19">
        <f>E333+F333-H333+I333-J333-K333</f>
        <v>1145.2395799999999</v>
      </c>
      <c r="M333" s="367"/>
    </row>
    <row r="334" spans="1:16" x14ac:dyDescent="0.25">
      <c r="A334" s="23"/>
      <c r="B334" s="402"/>
      <c r="C334" s="23"/>
      <c r="D334" s="23"/>
      <c r="E334" s="23"/>
      <c r="F334" s="403"/>
      <c r="G334" s="403"/>
      <c r="H334" s="23"/>
      <c r="I334" s="403"/>
      <c r="J334" s="23"/>
      <c r="K334" s="23"/>
      <c r="L334" s="23"/>
      <c r="M334" s="23"/>
      <c r="N334" s="353"/>
    </row>
    <row r="335" spans="1:16" ht="15.75" thickBot="1" x14ac:dyDescent="0.3">
      <c r="A335" s="368"/>
      <c r="B335" s="369"/>
      <c r="C335" s="370"/>
      <c r="D335" s="365" t="s">
        <v>30</v>
      </c>
      <c r="E335" s="203">
        <f>SUM(E332:E334)</f>
        <v>3291.3599999999997</v>
      </c>
      <c r="F335" s="404">
        <f>SUM(F332:F334)</f>
        <v>164.56800000000001</v>
      </c>
      <c r="G335" s="404">
        <f>SUM(G332:G334)</f>
        <v>0</v>
      </c>
      <c r="H335" s="203">
        <f t="shared" ref="H335:L335" si="32">SUM(H332:H334)</f>
        <v>0</v>
      </c>
      <c r="I335" s="404">
        <f>SUM(I332:I334)</f>
        <v>190.24008000000001</v>
      </c>
      <c r="J335" s="404">
        <f t="shared" ref="J335" si="33">SUM(J332:J334)</f>
        <v>0</v>
      </c>
      <c r="K335" s="404">
        <f>SUM(K332:K334)</f>
        <v>167.5</v>
      </c>
      <c r="L335" s="203">
        <f t="shared" si="32"/>
        <v>3478.6680799999995</v>
      </c>
      <c r="M335" s="361"/>
      <c r="N335" s="353"/>
    </row>
    <row r="336" spans="1:16" x14ac:dyDescent="0.25">
      <c r="A336" s="74"/>
      <c r="C336" s="30"/>
      <c r="N336" s="353"/>
    </row>
    <row r="337" spans="1:16" s="43" customFormat="1" x14ac:dyDescent="0.25">
      <c r="A337" s="74"/>
      <c r="B337" s="405"/>
      <c r="C337" s="406"/>
      <c r="D337"/>
      <c r="E337" s="22"/>
      <c r="F337" s="407"/>
      <c r="G337" s="407"/>
      <c r="H337" s="22"/>
      <c r="I337" s="407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4"/>
      <c r="B338" s="75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4"/>
      <c r="B339" s="75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20" t="s">
        <v>31</v>
      </c>
      <c r="B341" s="420"/>
      <c r="C341" s="420"/>
      <c r="D341" s="420"/>
      <c r="F341" s="421" t="s">
        <v>32</v>
      </c>
      <c r="G341" s="421"/>
      <c r="H341" s="421"/>
      <c r="I341"/>
      <c r="J341"/>
      <c r="K341"/>
      <c r="L341" s="421" t="s">
        <v>33</v>
      </c>
      <c r="M341" s="421"/>
      <c r="O341"/>
      <c r="P341"/>
    </row>
    <row r="342" spans="1:16" s="43" customFormat="1" x14ac:dyDescent="0.25">
      <c r="A342" s="420" t="s">
        <v>34</v>
      </c>
      <c r="B342" s="420"/>
      <c r="C342" s="420"/>
      <c r="D342" s="420"/>
      <c r="E342" s="420" t="s">
        <v>35</v>
      </c>
      <c r="F342" s="420"/>
      <c r="G342" s="420"/>
      <c r="H342" s="420"/>
      <c r="I342" s="420"/>
      <c r="J342"/>
      <c r="K342"/>
      <c r="L342" s="420" t="s">
        <v>36</v>
      </c>
      <c r="M342" s="420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4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15" t="s">
        <v>0</v>
      </c>
      <c r="B348" s="415"/>
      <c r="C348" s="415"/>
      <c r="D348" s="415"/>
      <c r="E348" s="415"/>
      <c r="F348" s="415"/>
      <c r="G348" s="415"/>
      <c r="H348" s="415"/>
      <c r="I348" s="415"/>
      <c r="J348" s="415"/>
      <c r="K348" s="415"/>
      <c r="L348" s="415"/>
      <c r="M348" s="415"/>
    </row>
    <row r="349" spans="1:16" ht="23.25" x14ac:dyDescent="0.35">
      <c r="A349" s="416" t="s">
        <v>1</v>
      </c>
      <c r="B349" s="416"/>
      <c r="C349" s="416"/>
      <c r="D349" s="416"/>
      <c r="E349" s="416"/>
      <c r="F349" s="416"/>
      <c r="G349" s="416"/>
      <c r="H349" s="416"/>
      <c r="I349" s="416"/>
      <c r="J349" s="416"/>
      <c r="K349" s="416"/>
      <c r="L349" s="416"/>
      <c r="M349" s="416"/>
    </row>
    <row r="350" spans="1:16" ht="23.25" x14ac:dyDescent="0.35">
      <c r="A350" s="395"/>
      <c r="B350" s="396"/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</row>
    <row r="351" spans="1:16" ht="15.75" x14ac:dyDescent="0.25">
      <c r="A351" s="435" t="s">
        <v>201</v>
      </c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</row>
    <row r="352" spans="1:16" x14ac:dyDescent="0.25">
      <c r="A352" s="8" t="str">
        <f>A330</f>
        <v>PERIODO DEL 1 AL 15 DE SEPTIEMBRE DE 2019</v>
      </c>
      <c r="B352" s="4"/>
      <c r="C352" s="360"/>
      <c r="D352" s="361"/>
      <c r="E352" s="194"/>
      <c r="F352" s="195"/>
      <c r="G352" s="195"/>
      <c r="H352" s="194"/>
      <c r="I352" s="195"/>
      <c r="J352" s="194"/>
      <c r="K352" s="194"/>
      <c r="L352" s="194"/>
      <c r="M352" s="361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6" t="s">
        <v>202</v>
      </c>
      <c r="B354" s="363" t="s">
        <v>195</v>
      </c>
      <c r="C354" s="101">
        <v>113</v>
      </c>
      <c r="D354" s="171">
        <v>15</v>
      </c>
      <c r="E354" s="19">
        <v>2904</v>
      </c>
      <c r="F354" s="60">
        <f>E354*0.05</f>
        <v>145.20000000000002</v>
      </c>
      <c r="G354" s="60"/>
      <c r="H354" s="285">
        <v>49.2</v>
      </c>
      <c r="I354" s="286">
        <v>0</v>
      </c>
      <c r="J354" s="282">
        <v>0</v>
      </c>
      <c r="K354" s="282"/>
      <c r="L354" s="19">
        <f>ROUND(E354+F354-H354+I354-J354-K354,0)</f>
        <v>3000</v>
      </c>
      <c r="M354" s="284"/>
      <c r="O354" s="26" t="s">
        <v>185</v>
      </c>
    </row>
    <row r="355" spans="1:15" ht="20.25" customHeight="1" thickBot="1" x14ac:dyDescent="0.3">
      <c r="B355" s="369"/>
      <c r="D355" s="365" t="s">
        <v>30</v>
      </c>
      <c r="E355" s="203">
        <f t="shared" ref="E355:L355" si="34">SUM(E354:E354)</f>
        <v>2904</v>
      </c>
      <c r="F355" s="203">
        <f t="shared" si="34"/>
        <v>145.20000000000002</v>
      </c>
      <c r="G355" s="203">
        <f>SUM(G354:G354)</f>
        <v>0</v>
      </c>
      <c r="H355" s="203">
        <f t="shared" si="34"/>
        <v>49.2</v>
      </c>
      <c r="I355" s="203">
        <f t="shared" si="34"/>
        <v>0</v>
      </c>
      <c r="J355" s="203">
        <f t="shared" si="34"/>
        <v>0</v>
      </c>
      <c r="K355" s="203">
        <f t="shared" si="34"/>
        <v>0</v>
      </c>
      <c r="L355" s="203">
        <f t="shared" si="34"/>
        <v>3000</v>
      </c>
      <c r="M355" s="399"/>
      <c r="N355" s="353"/>
    </row>
    <row r="356" spans="1:15" ht="20.25" customHeight="1" x14ac:dyDescent="0.25">
      <c r="A356" s="398"/>
      <c r="B356" s="369"/>
      <c r="C356" s="95"/>
      <c r="D356" s="360"/>
      <c r="E356" s="194"/>
      <c r="F356" s="400"/>
      <c r="G356" s="400"/>
      <c r="H356" s="194"/>
      <c r="I356" s="195"/>
      <c r="J356" s="194"/>
      <c r="K356" s="194"/>
      <c r="L356" s="352"/>
      <c r="M356" s="399"/>
      <c r="N356" s="353"/>
    </row>
    <row r="357" spans="1:15" ht="20.25" customHeight="1" x14ac:dyDescent="0.25">
      <c r="A357" s="398"/>
      <c r="B357" s="369"/>
      <c r="C357" s="95"/>
      <c r="D357" s="360"/>
      <c r="E357" s="194"/>
      <c r="F357" s="400"/>
      <c r="G357" s="400"/>
      <c r="H357" s="194"/>
      <c r="I357" s="195"/>
      <c r="J357" s="194"/>
      <c r="K357" s="194"/>
      <c r="L357" s="352"/>
      <c r="M357" s="399"/>
      <c r="N357" s="353"/>
    </row>
    <row r="358" spans="1:15" ht="15.75" x14ac:dyDescent="0.25">
      <c r="A358" s="435" t="s">
        <v>203</v>
      </c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</row>
    <row r="359" spans="1:15" x14ac:dyDescent="0.25">
      <c r="A359" s="8" t="str">
        <f>A330</f>
        <v>PERIODO DEL 1 AL 15 DE SEPTIEMBRE DE 2019</v>
      </c>
      <c r="B359" s="4"/>
      <c r="C359" s="360"/>
      <c r="D359" s="361"/>
      <c r="E359" s="194"/>
      <c r="F359" s="195"/>
      <c r="G359" s="195"/>
      <c r="H359" s="194"/>
      <c r="I359" s="195"/>
      <c r="J359" s="194"/>
      <c r="K359" s="194"/>
      <c r="L359" s="194"/>
      <c r="M359" s="361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6" t="s">
        <v>204</v>
      </c>
      <c r="B361" s="363" t="s">
        <v>205</v>
      </c>
      <c r="C361" s="101">
        <v>113</v>
      </c>
      <c r="D361" s="164">
        <v>15</v>
      </c>
      <c r="E361" s="19">
        <v>4450.1000000000004</v>
      </c>
      <c r="F361" s="60">
        <f>E361*0.05</f>
        <v>222.50500000000002</v>
      </c>
      <c r="G361" s="60"/>
      <c r="H361" s="64">
        <v>372.6</v>
      </c>
      <c r="I361" s="65">
        <v>0</v>
      </c>
      <c r="J361" s="64">
        <v>0</v>
      </c>
      <c r="K361" s="64">
        <f>345/4</f>
        <v>86.25</v>
      </c>
      <c r="L361" s="19">
        <f>ROUND(E361+F361-H361+I361-J361-K361,0)+G361</f>
        <v>4214</v>
      </c>
      <c r="M361" s="362"/>
    </row>
    <row r="362" spans="1:15" ht="26.25" customHeight="1" x14ac:dyDescent="0.25">
      <c r="A362" s="146" t="s">
        <v>206</v>
      </c>
      <c r="B362" s="363" t="s">
        <v>205</v>
      </c>
      <c r="C362" s="101">
        <v>113</v>
      </c>
      <c r="D362" s="164">
        <v>15</v>
      </c>
      <c r="E362" s="19">
        <v>4120.91</v>
      </c>
      <c r="F362" s="60">
        <f>E362*0.05</f>
        <v>206.0455</v>
      </c>
      <c r="G362" s="60"/>
      <c r="H362" s="64">
        <v>326.95999999999998</v>
      </c>
      <c r="I362" s="65">
        <v>0</v>
      </c>
      <c r="J362" s="64">
        <v>0</v>
      </c>
      <c r="K362" s="64">
        <f>345/4</f>
        <v>86.25</v>
      </c>
      <c r="L362" s="19">
        <f>E362+F362-H362+I362-J362-K362+G362</f>
        <v>3913.7455</v>
      </c>
      <c r="M362" s="362"/>
    </row>
    <row r="363" spans="1:15" ht="26.25" customHeight="1" x14ac:dyDescent="0.25">
      <c r="A363" s="169" t="s">
        <v>207</v>
      </c>
      <c r="B363" s="363" t="s">
        <v>205</v>
      </c>
      <c r="C363" s="101">
        <v>113</v>
      </c>
      <c r="D363" s="171">
        <v>15</v>
      </c>
      <c r="E363" s="19">
        <v>3142.53</v>
      </c>
      <c r="F363" s="60">
        <f>E363*0.05+0.07</f>
        <v>157.19650000000001</v>
      </c>
      <c r="G363" s="60"/>
      <c r="H363" s="64">
        <v>95.405536000000012</v>
      </c>
      <c r="I363" s="65">
        <v>0</v>
      </c>
      <c r="J363" s="64">
        <v>0</v>
      </c>
      <c r="K363" s="64"/>
      <c r="L363" s="19">
        <f>E363+F363-H363+I363-J363-K363+G363</f>
        <v>3204.320964</v>
      </c>
      <c r="M363" s="284"/>
      <c r="O363" s="26" t="s">
        <v>185</v>
      </c>
    </row>
    <row r="364" spans="1:15" ht="20.25" customHeight="1" thickBot="1" x14ac:dyDescent="0.3">
      <c r="A364" s="398"/>
      <c r="B364" s="369"/>
      <c r="D364" s="365" t="s">
        <v>30</v>
      </c>
      <c r="E364" s="203">
        <f>SUM(E361:E363)</f>
        <v>11713.54</v>
      </c>
      <c r="F364" s="203">
        <f t="shared" ref="F364:L364" si="35">SUM(F361:F363)</f>
        <v>585.74700000000007</v>
      </c>
      <c r="G364" s="203">
        <f>SUM(G361:G363)</f>
        <v>0</v>
      </c>
      <c r="H364" s="203">
        <f t="shared" si="35"/>
        <v>794.96553599999993</v>
      </c>
      <c r="I364" s="203">
        <f t="shared" si="35"/>
        <v>0</v>
      </c>
      <c r="J364" s="203">
        <f t="shared" si="35"/>
        <v>0</v>
      </c>
      <c r="K364" s="203">
        <f>SUM(K361:K363)</f>
        <v>172.5</v>
      </c>
      <c r="L364" s="203">
        <f t="shared" si="35"/>
        <v>11332.066464</v>
      </c>
      <c r="M364" s="399"/>
      <c r="N364" s="353"/>
    </row>
    <row r="365" spans="1:15" ht="20.25" customHeight="1" x14ac:dyDescent="0.25">
      <c r="A365" s="398"/>
      <c r="B365" s="369"/>
      <c r="C365" s="95"/>
      <c r="D365" s="360"/>
      <c r="E365" s="194"/>
      <c r="F365" s="400"/>
      <c r="G365" s="400"/>
      <c r="H365" s="194"/>
      <c r="I365" s="195"/>
      <c r="J365" s="194"/>
      <c r="K365" s="194"/>
      <c r="L365" s="352"/>
      <c r="M365" s="399"/>
      <c r="N365" s="353"/>
    </row>
    <row r="366" spans="1:15" ht="15.75" thickBot="1" x14ac:dyDescent="0.3">
      <c r="A366" s="74"/>
      <c r="C366" s="30"/>
      <c r="N366" s="353"/>
    </row>
    <row r="367" spans="1:15" ht="15.75" thickBot="1" x14ac:dyDescent="0.3">
      <c r="A367" s="74"/>
      <c r="B367" s="437" t="s">
        <v>208</v>
      </c>
      <c r="C367" s="438"/>
      <c r="D367" s="408">
        <v>90</v>
      </c>
      <c r="E367" s="42"/>
      <c r="F367" s="409"/>
      <c r="G367" s="409"/>
      <c r="H367" s="42"/>
      <c r="I367" s="409"/>
      <c r="J367" s="42"/>
      <c r="K367" s="42"/>
      <c r="L367" s="410"/>
      <c r="M367" s="1"/>
      <c r="N367"/>
    </row>
    <row r="368" spans="1:15" s="43" customFormat="1" ht="15.75" thickBot="1" x14ac:dyDescent="0.3">
      <c r="A368" s="74"/>
      <c r="B368" s="439" t="s">
        <v>209</v>
      </c>
      <c r="C368" s="440"/>
      <c r="D368" s="440"/>
      <c r="E368" s="411">
        <f t="shared" ref="E368:K368" si="36">+E355+E335+E327+E307+E297+E289+E274+E266+E253+E246+E238+E215+E203+E179+E151+E144+E138+E119+E111+E104+E82+E71+E55+E49+E41+E34+E16+E364</f>
        <v>270671.32616666664</v>
      </c>
      <c r="F368" s="411">
        <f t="shared" si="36"/>
        <v>13533.637308333335</v>
      </c>
      <c r="G368" s="411">
        <f t="shared" si="36"/>
        <v>4115</v>
      </c>
      <c r="H368" s="411">
        <f t="shared" si="36"/>
        <v>11748.234694399998</v>
      </c>
      <c r="I368" s="411">
        <f t="shared" si="36"/>
        <v>2056.2256480000001</v>
      </c>
      <c r="J368" s="411">
        <f t="shared" si="36"/>
        <v>0</v>
      </c>
      <c r="K368" s="411">
        <f t="shared" si="36"/>
        <v>8540.4166666666679</v>
      </c>
      <c r="L368" s="411">
        <f>+L355+L335+L327+L307+L297+L289+L274+L266+L253+L246+L238+L215+L203+L179+L151+L144+L138+L119+L111+L104+L82+L71+L55+L49+L41+L34+L16+L364</f>
        <v>270089.07474393334</v>
      </c>
      <c r="M368" s="1"/>
      <c r="N368"/>
      <c r="O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4"/>
      <c r="B371" s="75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5"/>
      <c r="C372" s="412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20" t="s">
        <v>31</v>
      </c>
      <c r="B373" s="420"/>
      <c r="C373" s="420"/>
      <c r="D373" s="420"/>
      <c r="F373" s="421" t="s">
        <v>32</v>
      </c>
      <c r="G373" s="421"/>
      <c r="H373" s="421"/>
      <c r="I373"/>
      <c r="J373"/>
      <c r="K373"/>
      <c r="L373" s="421" t="s">
        <v>33</v>
      </c>
      <c r="M373" s="421"/>
      <c r="O373"/>
      <c r="P373"/>
    </row>
    <row r="374" spans="1:16" s="43" customFormat="1" x14ac:dyDescent="0.25">
      <c r="A374" s="420" t="s">
        <v>34</v>
      </c>
      <c r="B374" s="420"/>
      <c r="C374" s="420"/>
      <c r="D374" s="420"/>
      <c r="E374" s="420" t="s">
        <v>35</v>
      </c>
      <c r="F374" s="420"/>
      <c r="G374" s="420"/>
      <c r="H374" s="420"/>
      <c r="I374" s="420"/>
      <c r="J374"/>
      <c r="K374"/>
      <c r="L374" s="420" t="s">
        <v>36</v>
      </c>
      <c r="M374" s="420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3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3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413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310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3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414"/>
      <c r="M380"/>
      <c r="N380" s="1"/>
      <c r="O380"/>
      <c r="P380"/>
    </row>
    <row r="381" spans="1:16" s="43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349"/>
      <c r="M381"/>
      <c r="N381" s="1"/>
      <c r="O381"/>
      <c r="P381"/>
    </row>
    <row r="382" spans="1:16" s="1" customFormat="1" x14ac:dyDescent="0.25">
      <c r="A382" s="74"/>
      <c r="B382" s="75"/>
      <c r="C382" s="30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3" spans="1:16" s="1" customFormat="1" x14ac:dyDescent="0.25">
      <c r="A383"/>
      <c r="B383" s="75"/>
      <c r="C383"/>
      <c r="D383"/>
      <c r="E383"/>
      <c r="F383" s="41"/>
      <c r="G383" s="41"/>
      <c r="H383"/>
      <c r="I383" s="41"/>
      <c r="J383"/>
      <c r="K383"/>
      <c r="L383" s="194"/>
      <c r="M383"/>
      <c r="O383"/>
      <c r="P383"/>
    </row>
    <row r="386" spans="1:16" s="1" customFormat="1" x14ac:dyDescent="0.25">
      <c r="A386"/>
      <c r="B386" s="75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293:M293"/>
    <mergeCell ref="A300:M300"/>
    <mergeCell ref="M302:M303"/>
    <mergeCell ref="A310:D310"/>
    <mergeCell ref="F310:H310"/>
    <mergeCell ref="L310:M310"/>
    <mergeCell ref="A279:D279"/>
    <mergeCell ref="E279:I279"/>
    <mergeCell ref="L279:M279"/>
    <mergeCell ref="A281:M281"/>
    <mergeCell ref="A282:M282"/>
    <mergeCell ref="A284:M284"/>
    <mergeCell ref="A258:M258"/>
    <mergeCell ref="A259:M259"/>
    <mergeCell ref="A262:M262"/>
    <mergeCell ref="A269:L269"/>
    <mergeCell ref="M270:M271"/>
    <mergeCell ref="A278:D278"/>
    <mergeCell ref="F278:H278"/>
    <mergeCell ref="L278:M278"/>
    <mergeCell ref="A256:D256"/>
    <mergeCell ref="F256:H256"/>
    <mergeCell ref="L256:M256"/>
    <mergeCell ref="A257:D257"/>
    <mergeCell ref="E257:I257"/>
    <mergeCell ref="L257:M257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SEP</vt:lpstr>
      <vt:lpstr>'1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2020-03-09T05:06:58Z</dcterms:created>
  <dcterms:modified xsi:type="dcterms:W3CDTF">2020-03-09T05:33:41Z</dcterms:modified>
</cp:coreProperties>
</file>