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20\"/>
    </mc:Choice>
  </mc:AlternateContent>
  <xr:revisionPtr revIDLastSave="0" documentId="13_ncr:1_{6EBBFFD5-C472-46F4-8FE9-C93CED61DBE8}" xr6:coauthVersionLast="45" xr6:coauthVersionMax="45" xr10:uidLastSave="{00000000-0000-0000-0000-000000000000}"/>
  <bookViews>
    <workbookView xWindow="-120" yWindow="-120" windowWidth="20730" windowHeight="11160" xr2:uid="{178DCE1F-4FDB-4ED0-B02A-C9F19F794E3B}"/>
  </bookViews>
  <sheets>
    <sheet name="2 ENE" sheetId="1" r:id="rId1"/>
  </sheets>
  <externalReferences>
    <externalReference r:id="rId2"/>
  </externalReferences>
  <definedNames>
    <definedName name="_xlnm.Print_Area" localSheetId="0">'2 ENE'!$A$1:$N$369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0" i="1" l="1"/>
  <c r="L356" i="1"/>
  <c r="K356" i="1"/>
  <c r="J356" i="1"/>
  <c r="H356" i="1"/>
  <c r="G356" i="1"/>
  <c r="E356" i="1"/>
  <c r="F355" i="1"/>
  <c r="M355" i="1" s="1"/>
  <c r="F354" i="1"/>
  <c r="M354" i="1" s="1"/>
  <c r="F353" i="1"/>
  <c r="F356" i="1" s="1"/>
  <c r="L347" i="1"/>
  <c r="K347" i="1"/>
  <c r="J347" i="1"/>
  <c r="H347" i="1"/>
  <c r="G347" i="1"/>
  <c r="E347" i="1"/>
  <c r="F346" i="1"/>
  <c r="F347" i="1" s="1"/>
  <c r="L329" i="1"/>
  <c r="K329" i="1"/>
  <c r="J329" i="1"/>
  <c r="H329" i="1"/>
  <c r="G329" i="1"/>
  <c r="E329" i="1"/>
  <c r="F327" i="1"/>
  <c r="M327" i="1" s="1"/>
  <c r="F326" i="1"/>
  <c r="L321" i="1"/>
  <c r="K321" i="1"/>
  <c r="J321" i="1"/>
  <c r="H321" i="1"/>
  <c r="G321" i="1"/>
  <c r="E321" i="1"/>
  <c r="F320" i="1"/>
  <c r="M320" i="1" s="1"/>
  <c r="F319" i="1"/>
  <c r="M319" i="1" s="1"/>
  <c r="F318" i="1"/>
  <c r="M318" i="1" s="1"/>
  <c r="F317" i="1"/>
  <c r="M317" i="1" s="1"/>
  <c r="F316" i="1"/>
  <c r="M316" i="1" s="1"/>
  <c r="F315" i="1"/>
  <c r="M315" i="1" s="1"/>
  <c r="F314" i="1"/>
  <c r="M314" i="1" s="1"/>
  <c r="F313" i="1"/>
  <c r="M313" i="1" s="1"/>
  <c r="F312" i="1"/>
  <c r="M312" i="1" s="1"/>
  <c r="L294" i="1"/>
  <c r="K294" i="1"/>
  <c r="J294" i="1"/>
  <c r="H294" i="1"/>
  <c r="G294" i="1"/>
  <c r="E294" i="1"/>
  <c r="F293" i="1"/>
  <c r="L283" i="1"/>
  <c r="K283" i="1"/>
  <c r="J283" i="1"/>
  <c r="H283" i="1"/>
  <c r="G283" i="1"/>
  <c r="E282" i="1"/>
  <c r="F281" i="1"/>
  <c r="L268" i="1"/>
  <c r="K268" i="1"/>
  <c r="J268" i="1"/>
  <c r="H268" i="1"/>
  <c r="G268" i="1"/>
  <c r="E267" i="1"/>
  <c r="L260" i="1"/>
  <c r="K260" i="1"/>
  <c r="J260" i="1"/>
  <c r="H260" i="1"/>
  <c r="G260" i="1"/>
  <c r="E260" i="1"/>
  <c r="F259" i="1"/>
  <c r="F260" i="1" s="1"/>
  <c r="L247" i="1"/>
  <c r="K247" i="1"/>
  <c r="J247" i="1"/>
  <c r="H247" i="1"/>
  <c r="G247" i="1"/>
  <c r="E245" i="1"/>
  <c r="L240" i="1"/>
  <c r="K240" i="1"/>
  <c r="J240" i="1"/>
  <c r="H240" i="1"/>
  <c r="G240" i="1"/>
  <c r="F239" i="1"/>
  <c r="M239" i="1" s="1"/>
  <c r="E238" i="1"/>
  <c r="E240" i="1" s="1"/>
  <c r="L232" i="1"/>
  <c r="K232" i="1"/>
  <c r="J232" i="1"/>
  <c r="H232" i="1"/>
  <c r="G232" i="1"/>
  <c r="F231" i="1"/>
  <c r="E230" i="1"/>
  <c r="F229" i="1"/>
  <c r="M229" i="1" s="1"/>
  <c r="F228" i="1"/>
  <c r="L205" i="1"/>
  <c r="K205" i="1"/>
  <c r="J205" i="1"/>
  <c r="H205" i="1"/>
  <c r="G205" i="1"/>
  <c r="F204" i="1"/>
  <c r="F203" i="1"/>
  <c r="F202" i="1"/>
  <c r="F201" i="1"/>
  <c r="E201" i="1"/>
  <c r="E200" i="1"/>
  <c r="F199" i="1"/>
  <c r="L176" i="1"/>
  <c r="K176" i="1"/>
  <c r="J176" i="1"/>
  <c r="H176" i="1"/>
  <c r="E175" i="1"/>
  <c r="F175" i="1" s="1"/>
  <c r="G174" i="1"/>
  <c r="E174" i="1"/>
  <c r="F174" i="1" s="1"/>
  <c r="F173" i="1"/>
  <c r="M173" i="1" s="1"/>
  <c r="E172" i="1"/>
  <c r="G171" i="1"/>
  <c r="F171" i="1"/>
  <c r="G170" i="1"/>
  <c r="E170" i="1"/>
  <c r="F170" i="1" s="1"/>
  <c r="F169" i="1"/>
  <c r="M169" i="1" s="1"/>
  <c r="F168" i="1"/>
  <c r="M168" i="1" s="1"/>
  <c r="F167" i="1"/>
  <c r="M167" i="1" s="1"/>
  <c r="F166" i="1"/>
  <c r="F165" i="1"/>
  <c r="L148" i="1"/>
  <c r="K148" i="1"/>
  <c r="J148" i="1"/>
  <c r="H148" i="1"/>
  <c r="G148" i="1"/>
  <c r="E148" i="1"/>
  <c r="F146" i="1"/>
  <c r="M146" i="1" s="1"/>
  <c r="M148" i="1" s="1"/>
  <c r="L141" i="1"/>
  <c r="K141" i="1"/>
  <c r="J141" i="1"/>
  <c r="H141" i="1"/>
  <c r="G141" i="1"/>
  <c r="E141" i="1"/>
  <c r="F140" i="1"/>
  <c r="L135" i="1"/>
  <c r="K135" i="1"/>
  <c r="J135" i="1"/>
  <c r="H135" i="1"/>
  <c r="G135" i="1"/>
  <c r="E135" i="1"/>
  <c r="F134" i="1"/>
  <c r="M134" i="1" s="1"/>
  <c r="F133" i="1"/>
  <c r="M133" i="1" s="1"/>
  <c r="M132" i="1"/>
  <c r="F131" i="1"/>
  <c r="M131" i="1" s="1"/>
  <c r="L117" i="1"/>
  <c r="K117" i="1"/>
  <c r="J117" i="1"/>
  <c r="H117" i="1"/>
  <c r="G117" i="1"/>
  <c r="E117" i="1"/>
  <c r="F116" i="1"/>
  <c r="F117" i="1" s="1"/>
  <c r="L109" i="1"/>
  <c r="K109" i="1"/>
  <c r="J109" i="1"/>
  <c r="H109" i="1"/>
  <c r="G109" i="1"/>
  <c r="E108" i="1"/>
  <c r="F108" i="1" s="1"/>
  <c r="E107" i="1"/>
  <c r="F107" i="1" s="1"/>
  <c r="L102" i="1"/>
  <c r="K102" i="1"/>
  <c r="J102" i="1"/>
  <c r="H102" i="1"/>
  <c r="G102" i="1"/>
  <c r="F101" i="1"/>
  <c r="M101" i="1" s="1"/>
  <c r="E100" i="1"/>
  <c r="E102" i="1" s="1"/>
  <c r="F99" i="1"/>
  <c r="M99" i="1" s="1"/>
  <c r="F98" i="1"/>
  <c r="M98" i="1" s="1"/>
  <c r="L82" i="1"/>
  <c r="K82" i="1"/>
  <c r="J82" i="1"/>
  <c r="H82" i="1"/>
  <c r="G82" i="1"/>
  <c r="F81" i="1"/>
  <c r="M81" i="1" s="1"/>
  <c r="E80" i="1"/>
  <c r="E82" i="1" s="1"/>
  <c r="F79" i="1"/>
  <c r="M79" i="1" s="1"/>
  <c r="F78" i="1"/>
  <c r="M78" i="1" s="1"/>
  <c r="F77" i="1"/>
  <c r="M77" i="1" s="1"/>
  <c r="F76" i="1"/>
  <c r="M76" i="1" s="1"/>
  <c r="L71" i="1"/>
  <c r="K71" i="1"/>
  <c r="J71" i="1"/>
  <c r="H71" i="1"/>
  <c r="G71" i="1"/>
  <c r="E71" i="1"/>
  <c r="F70" i="1"/>
  <c r="M70" i="1" s="1"/>
  <c r="F69" i="1"/>
  <c r="M69" i="1" s="1"/>
  <c r="F68" i="1"/>
  <c r="M68" i="1" s="1"/>
  <c r="F67" i="1"/>
  <c r="L55" i="1"/>
  <c r="K55" i="1"/>
  <c r="J55" i="1"/>
  <c r="H55" i="1"/>
  <c r="G55" i="1"/>
  <c r="F54" i="1"/>
  <c r="M54" i="1" s="1"/>
  <c r="E53" i="1"/>
  <c r="L49" i="1"/>
  <c r="K49" i="1"/>
  <c r="J49" i="1"/>
  <c r="H49" i="1"/>
  <c r="G49" i="1"/>
  <c r="E49" i="1"/>
  <c r="F48" i="1"/>
  <c r="M48" i="1" s="1"/>
  <c r="F47" i="1"/>
  <c r="M47" i="1" s="1"/>
  <c r="F46" i="1"/>
  <c r="M46" i="1" s="1"/>
  <c r="F45" i="1"/>
  <c r="L41" i="1"/>
  <c r="K41" i="1"/>
  <c r="J41" i="1"/>
  <c r="H41" i="1"/>
  <c r="G41" i="1"/>
  <c r="E41" i="1"/>
  <c r="F40" i="1"/>
  <c r="M40" i="1" s="1"/>
  <c r="F39" i="1"/>
  <c r="F41" i="1" s="1"/>
  <c r="L34" i="1"/>
  <c r="K34" i="1"/>
  <c r="J34" i="1"/>
  <c r="H34" i="1"/>
  <c r="G34" i="1"/>
  <c r="E34" i="1"/>
  <c r="F33" i="1"/>
  <c r="M33" i="1" s="1"/>
  <c r="F32" i="1"/>
  <c r="F34" i="1" s="1"/>
  <c r="A30" i="1"/>
  <c r="A37" i="1" s="1"/>
  <c r="A43" i="1" s="1"/>
  <c r="A51" i="1" s="1"/>
  <c r="A65" i="1" s="1"/>
  <c r="A74" i="1" s="1"/>
  <c r="A96" i="1" s="1"/>
  <c r="A105" i="1" s="1"/>
  <c r="L16" i="1"/>
  <c r="K16" i="1"/>
  <c r="J16" i="1"/>
  <c r="H16" i="1"/>
  <c r="G16" i="1"/>
  <c r="E16" i="1"/>
  <c r="F15" i="1"/>
  <c r="M15" i="1" s="1"/>
  <c r="F14" i="1"/>
  <c r="M14" i="1" s="1"/>
  <c r="F13" i="1"/>
  <c r="M13" i="1" s="1"/>
  <c r="F12" i="1"/>
  <c r="M12" i="1" s="1"/>
  <c r="F11" i="1"/>
  <c r="M11" i="1" s="1"/>
  <c r="F10" i="1"/>
  <c r="M10" i="1" s="1"/>
  <c r="F9" i="1"/>
  <c r="M9" i="1" s="1"/>
  <c r="F8" i="1"/>
  <c r="M8" i="1" s="1"/>
  <c r="F7" i="1"/>
  <c r="F16" i="1" s="1"/>
  <c r="F71" i="1" l="1"/>
  <c r="F238" i="1"/>
  <c r="F240" i="1" s="1"/>
  <c r="F329" i="1"/>
  <c r="M39" i="1"/>
  <c r="M41" i="1" s="1"/>
  <c r="M67" i="1"/>
  <c r="M71" i="1" s="1"/>
  <c r="G176" i="1"/>
  <c r="G360" i="1" s="1"/>
  <c r="M346" i="1"/>
  <c r="M347" i="1" s="1"/>
  <c r="M321" i="1"/>
  <c r="F148" i="1"/>
  <c r="M230" i="1"/>
  <c r="F230" i="1"/>
  <c r="E247" i="1"/>
  <c r="F321" i="1"/>
  <c r="M7" i="1"/>
  <c r="M16" i="1" s="1"/>
  <c r="F49" i="1"/>
  <c r="F53" i="1"/>
  <c r="F55" i="1" s="1"/>
  <c r="E55" i="1"/>
  <c r="M108" i="1"/>
  <c r="M116" i="1"/>
  <c r="M117" i="1" s="1"/>
  <c r="M135" i="1"/>
  <c r="M171" i="1"/>
  <c r="M228" i="1"/>
  <c r="E232" i="1"/>
  <c r="M238" i="1"/>
  <c r="M240" i="1" s="1"/>
  <c r="F245" i="1"/>
  <c r="F247" i="1" s="1"/>
  <c r="M259" i="1"/>
  <c r="M260" i="1" s="1"/>
  <c r="A129" i="1"/>
  <c r="A138" i="1" s="1"/>
  <c r="A144" i="1" s="1"/>
  <c r="A163" i="1" s="1"/>
  <c r="A197" i="1" s="1"/>
  <c r="A226" i="1" s="1"/>
  <c r="A114" i="1"/>
  <c r="F109" i="1"/>
  <c r="M107" i="1"/>
  <c r="M109" i="1" s="1"/>
  <c r="E109" i="1"/>
  <c r="F135" i="1"/>
  <c r="M175" i="1"/>
  <c r="F200" i="1"/>
  <c r="M200" i="1" s="1"/>
  <c r="M202" i="1"/>
  <c r="M203" i="1"/>
  <c r="M204" i="1"/>
  <c r="E283" i="1"/>
  <c r="F282" i="1"/>
  <c r="M282" i="1" s="1"/>
  <c r="F294" i="1"/>
  <c r="M293" i="1"/>
  <c r="M294" i="1" s="1"/>
  <c r="J360" i="1"/>
  <c r="L360" i="1"/>
  <c r="M32" i="1"/>
  <c r="M34" i="1" s="1"/>
  <c r="M45" i="1"/>
  <c r="M49" i="1" s="1"/>
  <c r="F80" i="1"/>
  <c r="F100" i="1"/>
  <c r="F141" i="1"/>
  <c r="M140" i="1"/>
  <c r="M141" i="1" s="1"/>
  <c r="M165" i="1"/>
  <c r="M166" i="1"/>
  <c r="E176" i="1"/>
  <c r="M170" i="1"/>
  <c r="F172" i="1"/>
  <c r="M174" i="1"/>
  <c r="F205" i="1"/>
  <c r="M199" i="1"/>
  <c r="M201" i="1"/>
  <c r="E205" i="1"/>
  <c r="M231" i="1"/>
  <c r="M232" i="1" s="1"/>
  <c r="E268" i="1"/>
  <c r="F267" i="1"/>
  <c r="F268" i="1" s="1"/>
  <c r="M281" i="1"/>
  <c r="H360" i="1"/>
  <c r="K360" i="1"/>
  <c r="M326" i="1"/>
  <c r="M329" i="1" s="1"/>
  <c r="M353" i="1"/>
  <c r="M356" i="1" s="1"/>
  <c r="E360" i="1" l="1"/>
  <c r="F283" i="1"/>
  <c r="M53" i="1"/>
  <c r="M55" i="1" s="1"/>
  <c r="M245" i="1"/>
  <c r="M247" i="1" s="1"/>
  <c r="F232" i="1"/>
  <c r="M100" i="1"/>
  <c r="M102" i="1" s="1"/>
  <c r="M80" i="1"/>
  <c r="M82" i="1" s="1"/>
  <c r="M283" i="1"/>
  <c r="M205" i="1"/>
  <c r="M172" i="1"/>
  <c r="M176" i="1" s="1"/>
  <c r="F102" i="1"/>
  <c r="F82" i="1"/>
  <c r="M267" i="1"/>
  <c r="M268" i="1" s="1"/>
  <c r="F176" i="1"/>
  <c r="F360" i="1" s="1"/>
  <c r="A236" i="1"/>
  <c r="A257" i="1"/>
  <c r="M360" i="1" l="1"/>
  <c r="A265" i="1"/>
  <c r="A279" i="1" s="1"/>
  <c r="A243" i="1"/>
  <c r="A291" i="1" l="1"/>
  <c r="A310" i="1"/>
  <c r="A324" i="1" s="1"/>
  <c r="A344" i="1" l="1"/>
  <c r="A351" i="1"/>
</calcChain>
</file>

<file path=xl/sharedStrings.xml><?xml version="1.0" encoding="utf-8"?>
<sst xmlns="http://schemas.openxmlformats.org/spreadsheetml/2006/main" count="718" uniqueCount="205">
  <si>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</si>
  <si>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</si>
  <si>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</si>
  <si>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</si>
  <si>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</si>
  <si>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</si>
  <si>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ENERO DE 2020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</si>
  <si>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</si>
  <si>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</si>
  <si>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</si>
  <si>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</si>
  <si>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</si>
  <si>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</si>
  <si>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</si>
  <si>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</si>
  <si>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</si>
  <si>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</si>
  <si>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</si>
  <si>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</si>
  <si>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</si>
  <si>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</si>
  <si>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</si>
  <si>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</si>
  <si>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</si>
  <si>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</si>
  <si>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</si>
  <si>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</si>
  <si>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</si>
  <si>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</si>
  <si>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</si>
  <si>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</si>
  <si>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</si>
  <si>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</si>
  <si>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</si>
  <si>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</si>
  <si>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</si>
  <si>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</si>
  <si>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</si>
  <si>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</si>
  <si>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SUBSIDIO AL EMPLEO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</si>
  <si>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</si>
  <si>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</si>
  <si>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</si>
  <si>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</si>
  <si>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</si>
  <si>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</si>
  <si>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</si>
  <si>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</si>
  <si>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</si>
  <si>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</si>
  <si>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</si>
  <si>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</si>
  <si>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</si>
  <si>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</si>
  <si>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</si>
  <si>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</si>
  <si>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</si>
  <si>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</si>
  <si>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</si>
  <si>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</si>
  <si>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</si>
  <si>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</si>
  <si>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</si>
  <si>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</si>
  <si>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</si>
  <si>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</si>
  <si>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</si>
  <si>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</si>
  <si>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</si>
  <si>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</si>
  <si>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</si>
  <si>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</si>
  <si>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</si>
  <si>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</si>
  <si>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</si>
  <si>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</si>
  <si>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</si>
  <si>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</si>
  <si>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</si>
  <si>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</si>
  <si>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</si>
  <si>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</si>
  <si>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</si>
  <si>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</si>
  <si>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</si>
  <si>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</si>
  <si>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</si>
  <si>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</si>
  <si>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</si>
  <si>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</si>
  <si>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</si>
  <si>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</si>
  <si>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</si>
  <si>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</si>
  <si>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</si>
  <si>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</si>
  <si>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</si>
  <si>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</si>
  <si>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</si>
  <si>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</si>
  <si>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</si>
  <si>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</si>
  <si>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</si>
  <si>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</si>
  <si>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</si>
  <si>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</si>
  <si>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</si>
  <si>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</si>
  <si>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</si>
  <si>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</si>
  <si>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</si>
  <si>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</si>
  <si>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</si>
  <si>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</si>
  <si>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</si>
  <si>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</si>
  <si>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</si>
  <si>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</si>
  <si>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</si>
  <si>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</si>
  <si>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</si>
  <si>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</si>
  <si>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</si>
  <si>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</si>
  <si>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</si>
  <si>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</si>
  <si>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</si>
  <si>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</si>
  <si>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</si>
  <si>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</si>
  <si>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</si>
  <si>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</si>
  <si>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</si>
  <si>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</si>
  <si>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</si>
  <si>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</si>
  <si>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</si>
  <si>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</si>
  <si>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JOSE LUIS GONZALEZ LOPEZ</t>
  </si>
  <si>
    <t>MANTENIMIENTO</t>
  </si>
  <si>
    <t>JUAN GABRIEL AMADOR VILLASEÑOR</t>
  </si>
  <si>
    <t>ENC. DE AGUA POTABLE TOTOTLAN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</si>
  <si>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</si>
  <si>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</si>
  <si>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</si>
  <si>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</si>
  <si>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</si>
  <si>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</si>
  <si>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</si>
  <si>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</si>
  <si>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</si>
  <si>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</si>
  <si>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</si>
  <si>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</si>
  <si>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</si>
  <si>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</si>
  <si>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</si>
  <si>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</si>
  <si>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</si>
  <si>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</si>
  <si>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>DESARROLLO SOCIAL</t>
  </si>
  <si>
    <t xml:space="preserve"> </t>
  </si>
  <si>
    <t>LUZ ESTHER ANAYA LEDESMA</t>
  </si>
  <si>
    <t>DIRECTOR</t>
  </si>
  <si>
    <t>SERVICIO Y MANTENIMIENTO DE EQUIPO DE COMPUTO</t>
  </si>
  <si>
    <t>VICTOR ALFONSO SANCHEZ CONTRERAS</t>
  </si>
  <si>
    <t>DIRECTOR DE SISTEMAS INFORMATICOS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</si>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</sst>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2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3" applyFont="1"/>
    <xf numFmtId="0" fontId="0" fillId="4" borderId="0" xfId="0" applyFill="1"/>
    <xf numFmtId="0" fontId="9" fillId="0" borderId="2" xfId="33" applyFont="1" applyBorder="1"/>
    <xf numFmtId="0" fontId="12" fillId="0" borderId="2" xfId="33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2" fillId="0" borderId="2" xfId="33" applyNumberFormat="1" applyFont="1" applyBorder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4" applyFont="1" applyBorder="1"/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1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5" applyFont="1" applyFill="1" applyBorder="1"/>
    <xf numFmtId="44" fontId="12" fillId="0" borderId="0" xfId="35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2" fillId="0" borderId="0" xfId="31" applyNumberFormat="1" applyFont="1" applyFill="1" applyBorder="1" applyAlignment="1">
      <alignment vertical="center" wrapText="1"/>
    </xf>
    <xf numFmtId="44" fontId="12" fillId="0" borderId="0" xfId="30" applyFont="1" applyFill="1" applyBorder="1"/>
    <xf numFmtId="44" fontId="12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2" fillId="0" borderId="2" xfId="36" applyFont="1" applyFill="1" applyBorder="1" applyAlignment="1">
      <alignment wrapText="1"/>
    </xf>
    <xf numFmtId="44" fontId="12" fillId="0" borderId="2" xfId="36" applyFont="1" applyFill="1" applyBorder="1"/>
    <xf numFmtId="0" fontId="9" fillId="0" borderId="2" xfId="24" applyFont="1" applyBorder="1"/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36" applyFont="1" applyFill="1" applyBorder="1"/>
    <xf numFmtId="44" fontId="12" fillId="0" borderId="0" xfId="25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6" fillId="0" borderId="0" xfId="33" applyFont="1" applyAlignment="1">
      <alignment horizontal="center"/>
    </xf>
    <xf numFmtId="0" fontId="6" fillId="0" borderId="0" xfId="24" applyFont="1" applyAlignment="1">
      <alignment horizontal="center"/>
    </xf>
    <xf numFmtId="0" fontId="6" fillId="0" borderId="0" xfId="27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2" applyFont="1" applyAlignment="1">
      <alignment horizontal="center"/>
    </xf>
  </cellXfs>
  <cellStyles count="37">
    <cellStyle name="Millares 2" xfId="4" xr:uid="{D9936851-910D-41B1-816D-4CFB2C80F275}"/>
    <cellStyle name="Millares 4" xfId="7" xr:uid="{F24079A0-CA87-4075-A43B-983EB05B4AAE}"/>
    <cellStyle name="Millares 5" xfId="11" xr:uid="{73B73A0C-8D28-448A-AFDC-5F594AB01874}"/>
    <cellStyle name="Millares 6" xfId="17" xr:uid="{C1087276-0C82-4B9A-B834-3FA7DBEDBAFA}"/>
    <cellStyle name="Moneda" xfId="1" builtinId="4"/>
    <cellStyle name="Moneda 10" xfId="8" xr:uid="{3D2D2854-1122-42BE-B631-DD03AB9E9D25}"/>
    <cellStyle name="Moneda 11" xfId="15" xr:uid="{B91881A6-2B4E-44D6-B223-5871F52268BF}"/>
    <cellStyle name="Moneda 12" xfId="21" xr:uid="{00483102-50C0-4633-A4DC-93FC31824222}"/>
    <cellStyle name="Moneda 13" xfId="16" xr:uid="{F80B7C2A-AEBE-4C00-9DED-DDB0578128AF}"/>
    <cellStyle name="Moneda 14" xfId="29" xr:uid="{09706A52-FF13-4AF6-B112-0DCD79C02F9D}"/>
    <cellStyle name="Moneda 15" xfId="30" xr:uid="{8D74DC4B-3553-45D2-8709-3964CBA7DDE2}"/>
    <cellStyle name="Moneda 16" xfId="36" xr:uid="{50D769FC-B34F-4B9C-AC75-BCB585004054}"/>
    <cellStyle name="Moneda 17" xfId="25" xr:uid="{B3C47292-31F6-4650-8F13-1CFDA500E5B3}"/>
    <cellStyle name="Moneda 18" xfId="35" xr:uid="{387B0600-51D9-40C9-AE86-96CEEE23F62C}"/>
    <cellStyle name="Moneda 19" xfId="31" xr:uid="{241A8100-1118-4146-B49F-E16B1952DFF9}"/>
    <cellStyle name="Moneda 2" xfId="3" xr:uid="{7F65D774-FA0B-4599-A749-BFF1807AEC3C}"/>
    <cellStyle name="Moneda 4" xfId="6" xr:uid="{2B62A5BB-BFE2-4554-A744-FCEE09CEE35E}"/>
    <cellStyle name="Moneda 5" xfId="9" xr:uid="{35A99195-6B9C-4625-A7D7-DCFEA276CE4D}"/>
    <cellStyle name="Moneda 6" xfId="13" xr:uid="{C1709D76-2636-4F9F-8FAE-7D03CAE735EB}"/>
    <cellStyle name="Moneda 8" xfId="20" xr:uid="{CC543CF7-D50B-4B16-90E9-6FF98E554FA4}"/>
    <cellStyle name="Moneda 9" xfId="23" xr:uid="{49F050A1-03B8-45A4-A1D4-B4C18199E9BC}"/>
    <cellStyle name="Normal" xfId="0" builtinId="0"/>
    <cellStyle name="Normal 10" xfId="26" xr:uid="{2943271A-B045-4A90-B265-42A209677EA4}"/>
    <cellStyle name="Normal 11" xfId="22" xr:uid="{CF283528-75E7-40D9-BA76-29BD32A2BCE9}"/>
    <cellStyle name="Normal 12" xfId="18" xr:uid="{2A9B844D-745F-4D23-98BE-27A0C5825D0E}"/>
    <cellStyle name="Normal 13" xfId="27" xr:uid="{F5359FBF-D204-47AC-AC86-D13329431C68}"/>
    <cellStyle name="Normal 14" xfId="28" xr:uid="{9090FD8F-EEF1-4605-8679-D85CF8204840}"/>
    <cellStyle name="Normal 15" xfId="24" xr:uid="{8212FDC4-830C-44FA-BDE9-198BB5DB0576}"/>
    <cellStyle name="Normal 16" xfId="34" xr:uid="{D6F7923E-9267-498C-B238-09308BBCDBC8}"/>
    <cellStyle name="Normal 17" xfId="33" xr:uid="{D462D0CD-885C-4537-95E3-A3666EF26C90}"/>
    <cellStyle name="Normal 18" xfId="32" xr:uid="{51DEFF2D-85EA-4DFD-9118-8BB5D7A5BE37}"/>
    <cellStyle name="Normal 2" xfId="2" xr:uid="{AECF9C79-0B4C-4728-A5B4-ABB1623921C7}"/>
    <cellStyle name="Normal 4" xfId="5" xr:uid="{4BACDFB5-68A7-4D70-A442-AAE2BE11457E}"/>
    <cellStyle name="Normal 5" xfId="10" xr:uid="{A20D188B-1446-4934-A1AE-B25A8FAE6DAE}"/>
    <cellStyle name="Normal 6" xfId="12" xr:uid="{7DDB6697-0450-417A-8A3B-F29DFB5B2B42}"/>
    <cellStyle name="Normal 8" xfId="14" xr:uid="{F5D4CDA6-5644-4B44-AF9E-E466DFF2A84A}"/>
    <cellStyle name="Normal 9" xfId="19" xr:uid="{3382E83D-3600-4875-BBFB-FA2C14D08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1B48-20E4-4F56-8B5E-C73C77A51082}">
  <dimension ref="A1:Q378"/>
  <sheetViews>
    <sheetView tabSelected="1" topLeftCell="A155" zoomScale="90" zoomScaleNormal="90" zoomScaleSheetLayoutView="100" workbookViewId="0">
      <selection activeCell="F156" sqref="F1:G1048576"/>
    </sheetView>
  </sheetViews>
  <sheetFormatPr baseColWidth="10" defaultRowHeight="15" x14ac:dyDescent="0.25"/>
  <cols>
    <col min="1" max="1" width="40.5703125" bestFit="1" customWidth="1"/>
    <col min="2" max="2" width="19.140625" style="75" bestFit="1" customWidth="1"/>
    <col min="3" max="3" width="7.42578125" bestFit="1" customWidth="1"/>
    <col min="4" max="4" width="9.85546875" bestFit="1" customWidth="1"/>
    <col min="5" max="5" width="14.140625" customWidth="1"/>
    <col min="6" max="6" width="11.85546875" style="41" customWidth="1"/>
    <col min="7" max="7" width="12" style="41" customWidth="1"/>
    <col min="8" max="8" width="12.7109375" customWidth="1"/>
    <col min="9" max="9" width="10.85546875" customWidth="1"/>
    <col min="10" max="10" width="10.85546875" style="41" customWidth="1"/>
    <col min="11" max="11" width="11.42578125" bestFit="1" customWidth="1"/>
    <col min="12" max="12" width="12.5703125" customWidth="1"/>
    <col min="13" max="13" width="13" customWidth="1"/>
    <col min="14" max="14" width="41.5703125" customWidth="1"/>
    <col min="15" max="15" width="11.42578125" style="1"/>
  </cols>
  <sheetData>
    <row r="1" spans="1:17" ht="29.25" x14ac:dyDescent="0.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7" ht="23.25" x14ac:dyDescent="0.35">
      <c r="A2" s="409" t="s">
        <v>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7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3"/>
      <c r="J3" s="6"/>
      <c r="K3" s="3"/>
      <c r="L3" s="3"/>
      <c r="M3" s="3"/>
      <c r="N3" s="7" t="s">
        <v>3</v>
      </c>
    </row>
    <row r="4" spans="1:17" ht="25.5" customHeight="1" x14ac:dyDescent="0.25">
      <c r="A4" s="431" t="s">
        <v>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15" t="s">
        <v>5</v>
      </c>
    </row>
    <row r="5" spans="1:17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3"/>
      <c r="J5" s="6"/>
      <c r="K5" s="3"/>
      <c r="L5" s="3"/>
      <c r="M5" s="3"/>
      <c r="N5" s="416"/>
    </row>
    <row r="6" spans="1:17" ht="36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3" t="s">
        <v>16</v>
      </c>
      <c r="K6" s="14" t="s">
        <v>17</v>
      </c>
      <c r="L6" s="14" t="s">
        <v>18</v>
      </c>
      <c r="M6" s="15" t="s">
        <v>19</v>
      </c>
      <c r="N6" s="9" t="s">
        <v>20</v>
      </c>
    </row>
    <row r="7" spans="1:17" ht="26.25" customHeight="1" x14ac:dyDescent="0.25">
      <c r="A7" s="16" t="s">
        <v>21</v>
      </c>
      <c r="B7" s="17" t="s">
        <v>22</v>
      </c>
      <c r="C7" s="18">
        <v>111</v>
      </c>
      <c r="D7" s="18">
        <v>15</v>
      </c>
      <c r="E7" s="19">
        <v>2501.5700000000002</v>
      </c>
      <c r="F7" s="20">
        <f>E7*0.05</f>
        <v>125.07850000000002</v>
      </c>
      <c r="G7" s="20"/>
      <c r="H7" s="19">
        <v>0</v>
      </c>
      <c r="I7" s="19">
        <v>160.35</v>
      </c>
      <c r="J7" s="20">
        <v>9.58</v>
      </c>
      <c r="K7" s="19">
        <v>0</v>
      </c>
      <c r="L7" s="19"/>
      <c r="M7" s="19">
        <f>E7+F7-H7+J7-K7-L7</f>
        <v>2636.2285000000002</v>
      </c>
      <c r="N7" s="21"/>
      <c r="P7" s="22"/>
    </row>
    <row r="8" spans="1:17" ht="26.25" customHeight="1" x14ac:dyDescent="0.25">
      <c r="A8" s="16" t="s">
        <v>23</v>
      </c>
      <c r="B8" s="17" t="s">
        <v>22</v>
      </c>
      <c r="C8" s="18">
        <v>111</v>
      </c>
      <c r="D8" s="18">
        <v>15</v>
      </c>
      <c r="E8" s="19">
        <v>2501.5700000000002</v>
      </c>
      <c r="F8" s="20">
        <f>E8*0.05</f>
        <v>125.07850000000002</v>
      </c>
      <c r="G8" s="20"/>
      <c r="H8" s="19">
        <v>0</v>
      </c>
      <c r="I8" s="19">
        <v>160.35</v>
      </c>
      <c r="J8" s="20">
        <v>9.58</v>
      </c>
      <c r="K8" s="19">
        <v>0</v>
      </c>
      <c r="L8" s="19"/>
      <c r="M8" s="19">
        <f>E8+F8-H8+J8-K8-L8</f>
        <v>2636.2285000000002</v>
      </c>
      <c r="N8" s="21"/>
    </row>
    <row r="9" spans="1:17" ht="26.25" customHeight="1" x14ac:dyDescent="0.25">
      <c r="A9" s="16" t="s">
        <v>24</v>
      </c>
      <c r="B9" s="17" t="s">
        <v>22</v>
      </c>
      <c r="C9" s="18">
        <v>111</v>
      </c>
      <c r="D9" s="18">
        <v>15</v>
      </c>
      <c r="E9" s="19">
        <v>2501.5700000000002</v>
      </c>
      <c r="F9" s="20">
        <f>E9*0.05</f>
        <v>125.07850000000002</v>
      </c>
      <c r="G9" s="20"/>
      <c r="H9" s="19">
        <v>0</v>
      </c>
      <c r="I9" s="19">
        <v>160.35</v>
      </c>
      <c r="J9" s="20">
        <v>9.58</v>
      </c>
      <c r="K9" s="19">
        <v>0</v>
      </c>
      <c r="L9" s="19"/>
      <c r="M9" s="19">
        <f>E9+F9-H9+J9-K9-L9</f>
        <v>2636.2285000000002</v>
      </c>
      <c r="N9" s="23"/>
      <c r="O9" s="24"/>
    </row>
    <row r="10" spans="1:17" ht="26.25" customHeight="1" x14ac:dyDescent="0.25">
      <c r="A10" s="16" t="s">
        <v>25</v>
      </c>
      <c r="B10" s="17" t="s">
        <v>22</v>
      </c>
      <c r="C10" s="18">
        <v>111</v>
      </c>
      <c r="D10" s="18">
        <v>15</v>
      </c>
      <c r="E10" s="19">
        <v>2501.5700000000002</v>
      </c>
      <c r="F10" s="20">
        <f>E10*0.05</f>
        <v>125.07850000000002</v>
      </c>
      <c r="G10" s="20"/>
      <c r="H10" s="19">
        <v>0</v>
      </c>
      <c r="I10" s="19">
        <v>160.35</v>
      </c>
      <c r="J10" s="20">
        <v>9.58</v>
      </c>
      <c r="K10" s="19">
        <v>0</v>
      </c>
      <c r="L10" s="19"/>
      <c r="M10" s="19">
        <f>E10+F10-H10+J10-K10-L10</f>
        <v>2636.2285000000002</v>
      </c>
      <c r="N10" s="21"/>
    </row>
    <row r="11" spans="1:17" ht="26.25" customHeight="1" x14ac:dyDescent="0.25">
      <c r="A11" s="16" t="s">
        <v>26</v>
      </c>
      <c r="B11" s="17" t="s">
        <v>22</v>
      </c>
      <c r="C11" s="18">
        <v>111</v>
      </c>
      <c r="D11" s="18">
        <v>15</v>
      </c>
      <c r="E11" s="19">
        <v>2501.5700000000002</v>
      </c>
      <c r="F11" s="20">
        <f>E11*0.05</f>
        <v>125.07850000000002</v>
      </c>
      <c r="G11" s="20"/>
      <c r="H11" s="19">
        <v>0</v>
      </c>
      <c r="I11" s="19">
        <v>160.35</v>
      </c>
      <c r="J11" s="20">
        <v>9.58</v>
      </c>
      <c r="K11" s="19">
        <v>0</v>
      </c>
      <c r="L11" s="19"/>
      <c r="M11" s="19">
        <f>E11+F11-H11+J11-K11-L11</f>
        <v>2636.2285000000002</v>
      </c>
      <c r="N11" s="21"/>
      <c r="P11" s="22"/>
    </row>
    <row r="12" spans="1:17" ht="26.25" customHeight="1" x14ac:dyDescent="0.25">
      <c r="A12" s="16" t="s">
        <v>27</v>
      </c>
      <c r="B12" s="17" t="s">
        <v>22</v>
      </c>
      <c r="C12" s="18">
        <v>111</v>
      </c>
      <c r="D12" s="18">
        <v>15</v>
      </c>
      <c r="E12" s="19">
        <v>2501.5700000000002</v>
      </c>
      <c r="F12" s="20">
        <f>E12*0.05</f>
        <v>125.07850000000002</v>
      </c>
      <c r="G12" s="20"/>
      <c r="H12" s="19">
        <v>0</v>
      </c>
      <c r="I12" s="19">
        <v>160.35</v>
      </c>
      <c r="J12" s="20">
        <v>9.58</v>
      </c>
      <c r="K12" s="19">
        <v>0</v>
      </c>
      <c r="L12" s="19"/>
      <c r="M12" s="19">
        <f>E12+F12-H12+J12-K12-L12</f>
        <v>2636.2285000000002</v>
      </c>
      <c r="N12" s="21"/>
    </row>
    <row r="13" spans="1:17" ht="26.25" customHeight="1" x14ac:dyDescent="0.25">
      <c r="A13" s="25" t="s">
        <v>28</v>
      </c>
      <c r="B13" s="17" t="s">
        <v>22</v>
      </c>
      <c r="C13" s="18">
        <v>111</v>
      </c>
      <c r="D13" s="18">
        <v>15</v>
      </c>
      <c r="E13" s="19">
        <v>2501.5700000000002</v>
      </c>
      <c r="F13" s="20">
        <f>E13*0.05</f>
        <v>125.07850000000002</v>
      </c>
      <c r="G13" s="20"/>
      <c r="H13" s="19">
        <v>0</v>
      </c>
      <c r="I13" s="19">
        <v>160.35</v>
      </c>
      <c r="J13" s="20">
        <v>9.58</v>
      </c>
      <c r="K13" s="19">
        <v>0</v>
      </c>
      <c r="L13" s="19"/>
      <c r="M13" s="19">
        <f>E13+F13-H13+J13-K13-L13</f>
        <v>2636.2285000000002</v>
      </c>
      <c r="N13" s="21"/>
      <c r="P13" s="26"/>
    </row>
    <row r="14" spans="1:17" ht="26.25" customHeight="1" x14ac:dyDescent="0.25">
      <c r="A14" s="27" t="s">
        <v>29</v>
      </c>
      <c r="B14" s="17" t="s">
        <v>22</v>
      </c>
      <c r="C14" s="18">
        <v>111</v>
      </c>
      <c r="D14" s="18">
        <v>15</v>
      </c>
      <c r="E14" s="19">
        <v>2501.5700000000002</v>
      </c>
      <c r="F14" s="20">
        <f>E14*0.05</f>
        <v>125.07850000000002</v>
      </c>
      <c r="G14" s="20"/>
      <c r="H14" s="19">
        <v>0</v>
      </c>
      <c r="I14" s="19">
        <v>160.35</v>
      </c>
      <c r="J14" s="20">
        <v>9.58</v>
      </c>
      <c r="K14" s="19">
        <v>0</v>
      </c>
      <c r="L14" s="19"/>
      <c r="M14" s="19">
        <f>E14+F14-H14+J14-K14-L14</f>
        <v>2636.2285000000002</v>
      </c>
      <c r="N14" s="21"/>
    </row>
    <row r="15" spans="1:17" ht="26.25" customHeight="1" x14ac:dyDescent="0.25">
      <c r="A15" s="27" t="s">
        <v>30</v>
      </c>
      <c r="B15" s="17" t="s">
        <v>22</v>
      </c>
      <c r="C15" s="18">
        <v>111</v>
      </c>
      <c r="D15" s="18">
        <v>15</v>
      </c>
      <c r="E15" s="19">
        <v>2501.5700000000002</v>
      </c>
      <c r="F15" s="20">
        <f>E15*0.05</f>
        <v>125.07850000000002</v>
      </c>
      <c r="G15" s="20"/>
      <c r="H15" s="19">
        <v>0</v>
      </c>
      <c r="I15" s="19">
        <v>160.35</v>
      </c>
      <c r="J15" s="20">
        <v>9.58</v>
      </c>
      <c r="K15" s="19">
        <v>0</v>
      </c>
      <c r="L15" s="19"/>
      <c r="M15" s="19">
        <f>E15+F15-H15+J15-K15-L15</f>
        <v>2636.2285000000002</v>
      </c>
      <c r="N15" s="21"/>
    </row>
    <row r="16" spans="1:17" s="1" customFormat="1" ht="15.75" thickBot="1" x14ac:dyDescent="0.3">
      <c r="A16" s="28"/>
      <c r="B16" s="4"/>
      <c r="C16" s="30"/>
      <c r="D16" s="31" t="s">
        <v>31</v>
      </c>
      <c r="E16" s="32">
        <f>SUM(E7:E15)</f>
        <v>22514.13</v>
      </c>
      <c r="F16" s="33">
        <f t="shared" ref="F16:M16" si="0">SUM(F7:F15)</f>
        <v>1125.7065000000005</v>
      </c>
      <c r="G16" s="33">
        <f t="shared" si="0"/>
        <v>0</v>
      </c>
      <c r="H16" s="32">
        <f t="shared" si="0"/>
        <v>0</v>
      </c>
      <c r="I16" s="32"/>
      <c r="J16" s="33">
        <f t="shared" si="0"/>
        <v>86.22</v>
      </c>
      <c r="K16" s="32">
        <f t="shared" si="0"/>
        <v>0</v>
      </c>
      <c r="L16" s="33">
        <f t="shared" si="0"/>
        <v>0</v>
      </c>
      <c r="M16" s="32">
        <f t="shared" si="0"/>
        <v>23726.056500000006</v>
      </c>
      <c r="N16" s="29"/>
      <c r="P16"/>
      <c r="Q16"/>
    </row>
    <row r="17" spans="1:17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4"/>
      <c r="J17" s="35"/>
      <c r="K17" s="34"/>
      <c r="L17" s="34"/>
      <c r="M17" s="34"/>
      <c r="N17" s="29"/>
      <c r="P17"/>
      <c r="Q17"/>
    </row>
    <row r="18" spans="1:17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4"/>
      <c r="J18" s="35"/>
      <c r="K18" s="34"/>
      <c r="L18" s="34"/>
      <c r="M18" s="34"/>
      <c r="N18" s="29"/>
      <c r="P18"/>
      <c r="Q18"/>
    </row>
    <row r="19" spans="1:17" s="1" customFormat="1" x14ac:dyDescent="0.25">
      <c r="A19" s="28"/>
      <c r="B19" s="4"/>
      <c r="C19" s="30"/>
      <c r="D19" s="28"/>
      <c r="E19" s="34"/>
      <c r="F19" s="35"/>
      <c r="G19" s="35"/>
      <c r="H19" s="34"/>
      <c r="I19" s="34"/>
      <c r="J19" s="35"/>
      <c r="K19" s="34"/>
      <c r="L19" s="34"/>
      <c r="M19" s="34"/>
      <c r="N19" s="29"/>
      <c r="P19"/>
      <c r="Q19"/>
    </row>
    <row r="20" spans="1:17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/>
      <c r="J20" s="41"/>
      <c r="K20"/>
      <c r="L20"/>
      <c r="M20"/>
      <c r="N20"/>
      <c r="P20"/>
      <c r="Q20"/>
    </row>
    <row r="21" spans="1:17" s="1" customFormat="1" x14ac:dyDescent="0.25">
      <c r="A21" s="406" t="s">
        <v>32</v>
      </c>
      <c r="B21" s="406"/>
      <c r="C21" s="406"/>
      <c r="D21" s="406"/>
      <c r="F21" s="407" t="s">
        <v>33</v>
      </c>
      <c r="G21" s="407"/>
      <c r="H21" s="407"/>
      <c r="I21" s="30"/>
      <c r="J21"/>
      <c r="K21"/>
      <c r="L21"/>
      <c r="M21" s="407" t="s">
        <v>34</v>
      </c>
      <c r="N21" s="407"/>
      <c r="P21"/>
      <c r="Q21"/>
    </row>
    <row r="22" spans="1:17" s="43" customFormat="1" x14ac:dyDescent="0.25">
      <c r="A22" s="406" t="s">
        <v>35</v>
      </c>
      <c r="B22" s="406"/>
      <c r="C22" s="406"/>
      <c r="D22" s="406"/>
      <c r="E22" s="406" t="s">
        <v>36</v>
      </c>
      <c r="F22" s="406"/>
      <c r="G22" s="406"/>
      <c r="H22" s="406"/>
      <c r="I22" s="406"/>
      <c r="J22" s="406"/>
      <c r="K22"/>
      <c r="L22"/>
      <c r="M22" s="406" t="s">
        <v>37</v>
      </c>
      <c r="N22" s="406"/>
      <c r="O22" s="1"/>
      <c r="P22"/>
      <c r="Q22"/>
    </row>
    <row r="23" spans="1:17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30"/>
      <c r="J23" s="46"/>
      <c r="K23"/>
      <c r="L23"/>
      <c r="M23" s="30"/>
      <c r="N23" s="30"/>
      <c r="P23"/>
      <c r="Q23"/>
    </row>
    <row r="24" spans="1:17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30"/>
      <c r="J24" s="46"/>
      <c r="K24"/>
      <c r="L24"/>
      <c r="M24" s="30"/>
      <c r="N24" s="30"/>
      <c r="P24"/>
      <c r="Q24"/>
    </row>
    <row r="25" spans="1:17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30"/>
      <c r="J25" s="46"/>
      <c r="K25"/>
      <c r="L25"/>
      <c r="M25" s="30"/>
      <c r="N25" s="30"/>
      <c r="P25"/>
      <c r="Q25"/>
    </row>
    <row r="26" spans="1:17" s="1" customFormat="1" ht="18.75" customHeight="1" x14ac:dyDescent="0.5">
      <c r="A26" s="408" t="s">
        <v>0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P26"/>
      <c r="Q26"/>
    </row>
    <row r="27" spans="1:17" s="1" customFormat="1" ht="18" customHeight="1" x14ac:dyDescent="0.35">
      <c r="A27" s="409" t="s">
        <v>1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P27"/>
      <c r="Q27"/>
    </row>
    <row r="28" spans="1:17" s="1" customFormat="1" ht="15.75" x14ac:dyDescent="0.25">
      <c r="A28" s="48" t="s">
        <v>2</v>
      </c>
      <c r="B28" s="50"/>
      <c r="C28" s="51"/>
      <c r="D28" s="49"/>
      <c r="E28" s="49"/>
      <c r="F28" s="52"/>
      <c r="G28" s="52"/>
      <c r="H28" s="49"/>
      <c r="I28" s="49"/>
      <c r="J28" s="52"/>
      <c r="K28" s="49"/>
      <c r="L28" s="49"/>
      <c r="M28" s="49"/>
      <c r="N28" s="53" t="s">
        <v>3</v>
      </c>
      <c r="P28"/>
      <c r="Q28"/>
    </row>
    <row r="29" spans="1:17" s="1" customFormat="1" ht="12.75" customHeight="1" x14ac:dyDescent="0.25">
      <c r="A29" s="430" t="s">
        <v>38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15" t="s">
        <v>5</v>
      </c>
      <c r="P29"/>
      <c r="Q29"/>
    </row>
    <row r="30" spans="1:17" s="1" customFormat="1" x14ac:dyDescent="0.25">
      <c r="A30" s="8" t="str">
        <f>A5</f>
        <v>PERIODO DEL 16 AL 31 DE ENERO DE 2020</v>
      </c>
      <c r="B30" s="4"/>
      <c r="C30" s="54"/>
      <c r="D30" s="55"/>
      <c r="E30" s="55"/>
      <c r="F30" s="56"/>
      <c r="G30" s="56"/>
      <c r="H30" s="55"/>
      <c r="I30" s="55"/>
      <c r="J30" s="56"/>
      <c r="K30" s="55"/>
      <c r="L30" s="55"/>
      <c r="M30" s="55"/>
      <c r="N30" s="416"/>
      <c r="P30"/>
      <c r="Q30"/>
    </row>
    <row r="31" spans="1:17" ht="27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3" t="s">
        <v>39</v>
      </c>
      <c r="K31" s="14" t="s">
        <v>17</v>
      </c>
      <c r="L31" s="14" t="s">
        <v>18</v>
      </c>
      <c r="M31" s="15" t="s">
        <v>19</v>
      </c>
      <c r="N31" s="9" t="s">
        <v>20</v>
      </c>
    </row>
    <row r="32" spans="1:17" ht="26.25" customHeight="1" x14ac:dyDescent="0.25">
      <c r="A32" s="57" t="s">
        <v>32</v>
      </c>
      <c r="B32" s="58" t="s">
        <v>40</v>
      </c>
      <c r="C32" s="59">
        <v>113</v>
      </c>
      <c r="D32" s="59">
        <v>15</v>
      </c>
      <c r="E32" s="19">
        <v>13312.35</v>
      </c>
      <c r="F32" s="60">
        <f>E32*0.05</f>
        <v>665.61750000000006</v>
      </c>
      <c r="G32" s="60"/>
      <c r="H32" s="61">
        <v>2234.7399999999998</v>
      </c>
      <c r="I32" s="61">
        <v>0</v>
      </c>
      <c r="J32" s="60">
        <v>0</v>
      </c>
      <c r="K32" s="61">
        <v>0</v>
      </c>
      <c r="L32" s="61"/>
      <c r="M32" s="19">
        <f>E32+F32-H32+J32-K32-L32</f>
        <v>11743.227500000001</v>
      </c>
      <c r="N32" s="62"/>
      <c r="P32" s="22"/>
      <c r="Q32" s="63"/>
    </row>
    <row r="33" spans="1:16" ht="26.25" customHeight="1" x14ac:dyDescent="0.25">
      <c r="A33" s="57" t="s">
        <v>41</v>
      </c>
      <c r="B33" s="58" t="s">
        <v>42</v>
      </c>
      <c r="C33" s="59">
        <v>113</v>
      </c>
      <c r="D33" s="59">
        <v>15</v>
      </c>
      <c r="E33" s="19">
        <v>2463.08</v>
      </c>
      <c r="F33" s="60">
        <f>E33*0.05</f>
        <v>123.154</v>
      </c>
      <c r="G33" s="60"/>
      <c r="H33" s="64">
        <v>0</v>
      </c>
      <c r="I33" s="64">
        <v>160.35</v>
      </c>
      <c r="J33" s="65">
        <v>13.77</v>
      </c>
      <c r="K33" s="66">
        <v>0</v>
      </c>
      <c r="L33" s="66"/>
      <c r="M33" s="19">
        <f>(E33+F33-H33+J33-K33-L33)</f>
        <v>2600.0039999999999</v>
      </c>
      <c r="N33" s="67"/>
      <c r="P33" s="68"/>
    </row>
    <row r="34" spans="1:16" ht="15.75" thickBot="1" x14ac:dyDescent="0.3">
      <c r="A34" s="69"/>
      <c r="B34" s="50"/>
      <c r="C34" s="70"/>
      <c r="D34" s="71" t="s">
        <v>31</v>
      </c>
      <c r="E34" s="72">
        <f>SUM(E32:E33)</f>
        <v>15775.43</v>
      </c>
      <c r="F34" s="73">
        <f>SUM(F32:F33)</f>
        <v>788.77150000000006</v>
      </c>
      <c r="G34" s="73">
        <f>SUM(G32:G33)</f>
        <v>0</v>
      </c>
      <c r="H34" s="72">
        <f>SUM(H32:H33)</f>
        <v>2234.7399999999998</v>
      </c>
      <c r="I34" s="72"/>
      <c r="J34" s="73">
        <f>SUM(J32:J33)</f>
        <v>13.77</v>
      </c>
      <c r="K34" s="73">
        <f t="shared" ref="K34:L34" si="1">SUM(K32:K33)</f>
        <v>0</v>
      </c>
      <c r="L34" s="73">
        <f t="shared" si="1"/>
        <v>0</v>
      </c>
      <c r="M34" s="72">
        <f>SUM(M32:M33)</f>
        <v>14343.231500000002</v>
      </c>
      <c r="N34" s="55"/>
    </row>
    <row r="35" spans="1:16" ht="10.5" customHeight="1" x14ac:dyDescent="0.25">
      <c r="A35" s="74"/>
      <c r="C35" s="30"/>
    </row>
    <row r="36" spans="1:16" ht="15.75" x14ac:dyDescent="0.25">
      <c r="A36" s="427" t="s">
        <v>43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76"/>
    </row>
    <row r="37" spans="1:16" ht="9.75" customHeight="1" x14ac:dyDescent="0.25">
      <c r="A37" s="8" t="str">
        <f>A30</f>
        <v>PERIODO DEL 16 AL 31 DE ENERO DE 2020</v>
      </c>
      <c r="B37" s="4"/>
      <c r="C37" s="77"/>
      <c r="D37" s="78"/>
      <c r="E37" s="79"/>
      <c r="F37" s="80"/>
      <c r="G37" s="80"/>
      <c r="H37" s="79"/>
      <c r="I37" s="79"/>
      <c r="J37" s="80"/>
      <c r="K37" s="79"/>
      <c r="L37" s="79"/>
      <c r="M37" s="79"/>
      <c r="N37" s="78"/>
    </row>
    <row r="38" spans="1:16" ht="27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3" t="s">
        <v>39</v>
      </c>
      <c r="K38" s="14" t="s">
        <v>17</v>
      </c>
      <c r="L38" s="14" t="s">
        <v>18</v>
      </c>
      <c r="M38" s="15" t="s">
        <v>19</v>
      </c>
      <c r="N38" s="9" t="s">
        <v>20</v>
      </c>
    </row>
    <row r="39" spans="1:16" ht="26.25" customHeight="1" x14ac:dyDescent="0.25">
      <c r="A39" s="25" t="s">
        <v>44</v>
      </c>
      <c r="B39" s="81" t="s">
        <v>36</v>
      </c>
      <c r="C39" s="82">
        <v>113</v>
      </c>
      <c r="D39" s="82">
        <v>15</v>
      </c>
      <c r="E39" s="19">
        <v>5827.5</v>
      </c>
      <c r="F39" s="60">
        <f>E39*0.05</f>
        <v>291.375</v>
      </c>
      <c r="G39" s="60"/>
      <c r="H39" s="66">
        <v>609.88</v>
      </c>
      <c r="I39" s="66">
        <v>0</v>
      </c>
      <c r="J39" s="83">
        <v>0</v>
      </c>
      <c r="K39" s="84">
        <v>0</v>
      </c>
      <c r="L39" s="84"/>
      <c r="M39" s="19">
        <f>ROUND(E39+F39-H39+J39-K39-L39,0)+G39</f>
        <v>5509</v>
      </c>
      <c r="N39" s="85"/>
    </row>
    <row r="40" spans="1:16" ht="26.25" customHeight="1" x14ac:dyDescent="0.25">
      <c r="A40" s="16" t="s">
        <v>45</v>
      </c>
      <c r="B40" s="81" t="s">
        <v>46</v>
      </c>
      <c r="C40" s="82">
        <v>111</v>
      </c>
      <c r="D40" s="82">
        <v>15</v>
      </c>
      <c r="E40" s="19">
        <v>5827.5</v>
      </c>
      <c r="F40" s="60">
        <f>E40*0.05</f>
        <v>291.375</v>
      </c>
      <c r="G40" s="60"/>
      <c r="H40" s="66">
        <v>609.88</v>
      </c>
      <c r="I40" s="66">
        <v>0</v>
      </c>
      <c r="J40" s="83">
        <v>0</v>
      </c>
      <c r="K40" s="66">
        <v>0</v>
      </c>
      <c r="L40" s="66"/>
      <c r="M40" s="19">
        <f>ROUND(E40+F40-H40+J40-K40-L40,0)</f>
        <v>5509</v>
      </c>
      <c r="N40" s="85"/>
    </row>
    <row r="41" spans="1:16" ht="15.75" thickBot="1" x14ac:dyDescent="0.3">
      <c r="A41" s="86"/>
      <c r="B41" s="87"/>
      <c r="C41" s="88"/>
      <c r="D41" s="89" t="s">
        <v>31</v>
      </c>
      <c r="E41" s="90">
        <f>SUM(E39:E40)</f>
        <v>11655</v>
      </c>
      <c r="F41" s="91">
        <f>SUM(F39:F40)</f>
        <v>582.75</v>
      </c>
      <c r="G41" s="91">
        <f>SUM(G39:G40)</f>
        <v>0</v>
      </c>
      <c r="H41" s="90">
        <f>SUM(H39:H40)</f>
        <v>1219.76</v>
      </c>
      <c r="I41" s="90"/>
      <c r="J41" s="91">
        <f>SUM(J39:J40)</f>
        <v>0</v>
      </c>
      <c r="K41" s="91">
        <f t="shared" ref="K41" si="2">SUM(K39:K40)</f>
        <v>0</v>
      </c>
      <c r="L41" s="91">
        <f>SUM(L39:L40)</f>
        <v>0</v>
      </c>
      <c r="M41" s="92">
        <f>SUM(M39:M40)</f>
        <v>11018</v>
      </c>
      <c r="N41" s="78"/>
    </row>
    <row r="42" spans="1:16" ht="15.75" x14ac:dyDescent="0.25">
      <c r="A42" s="428" t="s">
        <v>47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93"/>
      <c r="M42" s="94"/>
      <c r="N42" s="421"/>
    </row>
    <row r="43" spans="1:16" x14ac:dyDescent="0.25">
      <c r="A43" s="8" t="str">
        <f>A37</f>
        <v>PERIODO DEL 16 AL 31 DE ENERO DE 2020</v>
      </c>
      <c r="B43" s="4"/>
      <c r="C43" s="95"/>
      <c r="D43" s="96"/>
      <c r="E43" s="97"/>
      <c r="F43" s="98"/>
      <c r="G43" s="98"/>
      <c r="H43" s="97"/>
      <c r="I43" s="97"/>
      <c r="J43" s="98"/>
      <c r="K43" s="97"/>
      <c r="L43" s="97"/>
      <c r="M43" s="97"/>
      <c r="N43" s="422"/>
    </row>
    <row r="44" spans="1:16" ht="27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3" t="s">
        <v>39</v>
      </c>
      <c r="K44" s="14" t="s">
        <v>17</v>
      </c>
      <c r="L44" s="14" t="s">
        <v>18</v>
      </c>
      <c r="M44" s="15" t="s">
        <v>19</v>
      </c>
      <c r="N44" s="9" t="s">
        <v>20</v>
      </c>
    </row>
    <row r="45" spans="1:16" ht="26.25" customHeight="1" x14ac:dyDescent="0.25">
      <c r="A45" s="99" t="s">
        <v>48</v>
      </c>
      <c r="B45" s="100" t="s">
        <v>49</v>
      </c>
      <c r="C45" s="101">
        <v>113</v>
      </c>
      <c r="D45" s="101">
        <v>15</v>
      </c>
      <c r="E45" s="19">
        <v>5170.2299999999996</v>
      </c>
      <c r="F45" s="60">
        <f>E45*0.05</f>
        <v>258.51150000000001</v>
      </c>
      <c r="G45" s="60"/>
      <c r="H45" s="102">
        <v>492.09</v>
      </c>
      <c r="I45" s="102">
        <v>0</v>
      </c>
      <c r="J45" s="103">
        <v>0</v>
      </c>
      <c r="K45" s="104">
        <v>0</v>
      </c>
      <c r="L45" s="64"/>
      <c r="M45" s="19">
        <f>E45+F45-H45+J45-K45-L45</f>
        <v>4936.651499999999</v>
      </c>
      <c r="N45" s="105"/>
    </row>
    <row r="46" spans="1:16" ht="26.25" customHeight="1" x14ac:dyDescent="0.25">
      <c r="A46" s="106" t="s">
        <v>50</v>
      </c>
      <c r="B46" s="100" t="s">
        <v>51</v>
      </c>
      <c r="C46" s="101">
        <v>113</v>
      </c>
      <c r="D46" s="101">
        <v>15</v>
      </c>
      <c r="E46" s="19">
        <v>5170.2299999999996</v>
      </c>
      <c r="F46" s="60">
        <f>E46*0.05</f>
        <v>258.51150000000001</v>
      </c>
      <c r="G46" s="60"/>
      <c r="H46" s="102">
        <v>492.09</v>
      </c>
      <c r="I46" s="102">
        <v>0</v>
      </c>
      <c r="J46" s="103">
        <v>0</v>
      </c>
      <c r="K46" s="104">
        <v>0</v>
      </c>
      <c r="L46" s="104"/>
      <c r="M46" s="19">
        <f>E46+F46-H46+J46-K46-L46</f>
        <v>4936.651499999999</v>
      </c>
      <c r="N46" s="107"/>
    </row>
    <row r="47" spans="1:16" ht="26.25" customHeight="1" x14ac:dyDescent="0.25">
      <c r="A47" s="108" t="s">
        <v>52</v>
      </c>
      <c r="B47" s="109" t="s">
        <v>53</v>
      </c>
      <c r="C47" s="101">
        <v>113</v>
      </c>
      <c r="D47" s="110">
        <v>15</v>
      </c>
      <c r="E47" s="19">
        <v>2261.37</v>
      </c>
      <c r="F47" s="60">
        <f>E47*0.05</f>
        <v>113.0685</v>
      </c>
      <c r="G47" s="60"/>
      <c r="H47" s="64">
        <v>0</v>
      </c>
      <c r="I47" s="64">
        <v>174.75</v>
      </c>
      <c r="J47" s="65">
        <v>42.74</v>
      </c>
      <c r="K47" s="66">
        <v>0</v>
      </c>
      <c r="L47" s="66"/>
      <c r="M47" s="19">
        <f>E47+F47-H47+J47-K47-L47</f>
        <v>2417.1784999999995</v>
      </c>
      <c r="N47" s="111"/>
    </row>
    <row r="48" spans="1:16" ht="26.25" customHeight="1" x14ac:dyDescent="0.25">
      <c r="A48" s="108" t="s">
        <v>54</v>
      </c>
      <c r="B48" s="109" t="s">
        <v>55</v>
      </c>
      <c r="C48" s="101">
        <v>113</v>
      </c>
      <c r="D48" s="110">
        <v>15</v>
      </c>
      <c r="E48" s="19">
        <v>3102.45</v>
      </c>
      <c r="F48" s="60">
        <f>E48*0.05</f>
        <v>155.1225</v>
      </c>
      <c r="G48" s="60"/>
      <c r="H48" s="64">
        <v>91.04</v>
      </c>
      <c r="I48" s="64">
        <v>125.1</v>
      </c>
      <c r="J48" s="65">
        <v>0.01</v>
      </c>
      <c r="K48" s="64">
        <v>0</v>
      </c>
      <c r="L48" s="64"/>
      <c r="M48" s="19">
        <f>E48+F48-H48+J48-K48-L48</f>
        <v>3166.5425</v>
      </c>
      <c r="N48" s="111"/>
    </row>
    <row r="49" spans="1:17" ht="15.75" thickBot="1" x14ac:dyDescent="0.3">
      <c r="A49" s="112"/>
      <c r="B49" s="113"/>
      <c r="C49" s="114"/>
      <c r="D49" s="115" t="s">
        <v>31</v>
      </c>
      <c r="E49" s="116">
        <f>SUM(E45:E48)</f>
        <v>15704.279999999999</v>
      </c>
      <c r="F49" s="116">
        <f t="shared" ref="F49:M49" si="3">SUM(F45:F48)</f>
        <v>785.21399999999994</v>
      </c>
      <c r="G49" s="116">
        <f t="shared" si="3"/>
        <v>0</v>
      </c>
      <c r="H49" s="116">
        <f t="shared" si="3"/>
        <v>1075.22</v>
      </c>
      <c r="I49" s="116"/>
      <c r="J49" s="116">
        <f t="shared" si="3"/>
        <v>42.75</v>
      </c>
      <c r="K49" s="116">
        <f t="shared" si="3"/>
        <v>0</v>
      </c>
      <c r="L49" s="116">
        <f t="shared" si="3"/>
        <v>0</v>
      </c>
      <c r="M49" s="116">
        <f t="shared" si="3"/>
        <v>15457.023999999998</v>
      </c>
      <c r="N49" s="96"/>
    </row>
    <row r="50" spans="1:17" ht="13.5" customHeight="1" x14ac:dyDescent="0.25">
      <c r="A50" s="429" t="s">
        <v>56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117"/>
    </row>
    <row r="51" spans="1:17" x14ac:dyDescent="0.25">
      <c r="A51" s="8" t="str">
        <f>A43</f>
        <v>PERIODO DEL 16 AL 31 DE ENERO DE 2020</v>
      </c>
      <c r="B51" s="4"/>
      <c r="C51" s="118"/>
      <c r="D51" s="119"/>
      <c r="E51" s="120"/>
      <c r="F51" s="121"/>
      <c r="G51" s="121"/>
      <c r="H51" s="120"/>
      <c r="I51" s="120"/>
      <c r="J51" s="121"/>
      <c r="K51" s="120"/>
      <c r="L51" s="120"/>
      <c r="M51" s="120"/>
      <c r="N51" s="119"/>
    </row>
    <row r="52" spans="1:17" ht="27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3" t="s">
        <v>39</v>
      </c>
      <c r="K52" s="14" t="s">
        <v>17</v>
      </c>
      <c r="L52" s="14" t="s">
        <v>18</v>
      </c>
      <c r="M52" s="15" t="s">
        <v>19</v>
      </c>
      <c r="N52" s="9" t="s">
        <v>20</v>
      </c>
    </row>
    <row r="53" spans="1:17" ht="23.25" customHeight="1" x14ac:dyDescent="0.25">
      <c r="A53" s="99" t="s">
        <v>57</v>
      </c>
      <c r="B53" s="122" t="s">
        <v>58</v>
      </c>
      <c r="C53" s="101">
        <v>113</v>
      </c>
      <c r="D53" s="123">
        <v>15</v>
      </c>
      <c r="E53" s="19">
        <f>3620.1/15*D53</f>
        <v>3620.1</v>
      </c>
      <c r="F53" s="60">
        <f>E53*0.05-0.01</f>
        <v>180.995</v>
      </c>
      <c r="G53" s="60"/>
      <c r="H53" s="124">
        <v>165.07</v>
      </c>
      <c r="I53" s="124">
        <v>107.4</v>
      </c>
      <c r="J53" s="125">
        <v>0.01</v>
      </c>
      <c r="K53" s="124">
        <v>0</v>
      </c>
      <c r="L53" s="124"/>
      <c r="M53" s="19">
        <f>E53+F53-H53+J53-K53-L53</f>
        <v>3636.0349999999999</v>
      </c>
      <c r="N53" s="126"/>
    </row>
    <row r="54" spans="1:17" ht="23.25" customHeight="1" x14ac:dyDescent="0.25">
      <c r="A54" s="99" t="s">
        <v>59</v>
      </c>
      <c r="B54" s="122" t="s">
        <v>60</v>
      </c>
      <c r="C54" s="101">
        <v>113</v>
      </c>
      <c r="D54" s="123">
        <v>15</v>
      </c>
      <c r="E54" s="19">
        <v>2261.67</v>
      </c>
      <c r="F54" s="60">
        <f>E54*0.05</f>
        <v>113.08350000000002</v>
      </c>
      <c r="G54" s="60"/>
      <c r="H54" s="64">
        <v>0</v>
      </c>
      <c r="I54" s="64">
        <v>174.75</v>
      </c>
      <c r="J54" s="65">
        <v>42.74</v>
      </c>
      <c r="K54" s="127">
        <v>0</v>
      </c>
      <c r="L54" s="127"/>
      <c r="M54" s="19">
        <f>E54+F54-H54+J54-K54-L54</f>
        <v>2417.4935</v>
      </c>
      <c r="N54" s="126"/>
    </row>
    <row r="55" spans="1:17" ht="12.75" customHeight="1" thickBot="1" x14ac:dyDescent="0.3">
      <c r="A55" s="128"/>
      <c r="B55" s="129"/>
      <c r="C55" s="130"/>
      <c r="D55" s="131" t="s">
        <v>31</v>
      </c>
      <c r="E55" s="132">
        <f>SUM(E53:E54)</f>
        <v>5881.77</v>
      </c>
      <c r="F55" s="132">
        <f t="shared" ref="F55:M55" si="4">SUM(F53:F54)</f>
        <v>294.07850000000002</v>
      </c>
      <c r="G55" s="132">
        <f t="shared" si="4"/>
        <v>0</v>
      </c>
      <c r="H55" s="132">
        <f t="shared" si="4"/>
        <v>165.07</v>
      </c>
      <c r="I55" s="132"/>
      <c r="J55" s="132">
        <f t="shared" si="4"/>
        <v>42.75</v>
      </c>
      <c r="K55" s="132">
        <f t="shared" si="4"/>
        <v>0</v>
      </c>
      <c r="L55" s="132">
        <f t="shared" si="4"/>
        <v>0</v>
      </c>
      <c r="M55" s="132">
        <f t="shared" si="4"/>
        <v>6053.5285000000003</v>
      </c>
      <c r="N55" s="119"/>
    </row>
    <row r="56" spans="1:17" ht="12.75" customHeight="1" x14ac:dyDescent="0.25">
      <c r="A56" s="128"/>
      <c r="B56" s="129"/>
      <c r="C56" s="130"/>
      <c r="D56" s="128"/>
      <c r="E56" s="133"/>
      <c r="F56" s="134"/>
      <c r="G56" s="134"/>
      <c r="H56" s="133"/>
      <c r="I56" s="133"/>
      <c r="J56" s="134"/>
      <c r="K56" s="133"/>
      <c r="L56" s="133"/>
      <c r="M56" s="133"/>
      <c r="N56" s="119"/>
    </row>
    <row r="57" spans="1:17" ht="15.75" thickBot="1" x14ac:dyDescent="0.3">
      <c r="A57" s="36"/>
      <c r="B57" s="135"/>
      <c r="C57" s="30"/>
    </row>
    <row r="58" spans="1:17" s="1" customFormat="1" x14ac:dyDescent="0.25">
      <c r="A58" s="406" t="s">
        <v>32</v>
      </c>
      <c r="B58" s="406"/>
      <c r="C58" s="406"/>
      <c r="D58" s="406"/>
      <c r="F58" s="407" t="s">
        <v>33</v>
      </c>
      <c r="G58" s="407"/>
      <c r="H58" s="407"/>
      <c r="I58" s="30"/>
      <c r="J58"/>
      <c r="K58"/>
      <c r="L58"/>
      <c r="M58" s="407" t="s">
        <v>34</v>
      </c>
      <c r="N58" s="407"/>
      <c r="P58"/>
      <c r="Q58"/>
    </row>
    <row r="59" spans="1:17" s="43" customFormat="1" x14ac:dyDescent="0.25">
      <c r="A59" s="406" t="s">
        <v>35</v>
      </c>
      <c r="B59" s="406"/>
      <c r="C59" s="406"/>
      <c r="D59" s="406"/>
      <c r="E59" s="406" t="s">
        <v>36</v>
      </c>
      <c r="F59" s="406"/>
      <c r="G59" s="406"/>
      <c r="H59" s="406"/>
      <c r="I59" s="406"/>
      <c r="J59" s="406"/>
      <c r="K59"/>
      <c r="L59"/>
      <c r="M59" s="406" t="s">
        <v>37</v>
      </c>
      <c r="N59" s="406"/>
      <c r="O59" s="1"/>
      <c r="P59"/>
      <c r="Q59"/>
    </row>
    <row r="60" spans="1:17" x14ac:dyDescent="0.25">
      <c r="A60" s="74"/>
      <c r="C60" s="30"/>
      <c r="E60" s="30"/>
      <c r="F60" s="46"/>
      <c r="G60" s="46"/>
      <c r="H60" s="30"/>
      <c r="I60" s="30"/>
      <c r="J60" s="46"/>
      <c r="M60" s="30"/>
      <c r="N60" s="30"/>
    </row>
    <row r="61" spans="1:17" ht="29.25" x14ac:dyDescent="0.5">
      <c r="A61" s="408" t="s">
        <v>0</v>
      </c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</row>
    <row r="62" spans="1:17" ht="23.25" x14ac:dyDescent="0.35">
      <c r="A62" s="409" t="s">
        <v>1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</row>
    <row r="63" spans="1:17" ht="15.75" x14ac:dyDescent="0.25">
      <c r="A63" s="136" t="s">
        <v>2</v>
      </c>
      <c r="B63" s="138"/>
      <c r="C63" s="139"/>
      <c r="D63" s="137"/>
      <c r="E63" s="137"/>
      <c r="F63" s="140"/>
      <c r="G63" s="140"/>
      <c r="H63" s="137"/>
      <c r="I63" s="137"/>
      <c r="J63" s="140"/>
      <c r="K63" s="137"/>
      <c r="L63" s="137"/>
      <c r="M63" s="137"/>
      <c r="N63" s="141" t="s">
        <v>3</v>
      </c>
    </row>
    <row r="64" spans="1:17" ht="15.75" x14ac:dyDescent="0.25">
      <c r="A64" s="426" t="s">
        <v>61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15" t="s">
        <v>5</v>
      </c>
    </row>
    <row r="65" spans="1:16" x14ac:dyDescent="0.25">
      <c r="A65" s="8" t="str">
        <f>A51</f>
        <v>PERIODO DEL 16 AL 31 DE ENERO DE 2020</v>
      </c>
      <c r="B65" s="4"/>
      <c r="C65" s="142"/>
      <c r="D65" s="143"/>
      <c r="E65" s="144"/>
      <c r="F65" s="145"/>
      <c r="G65" s="145"/>
      <c r="H65" s="144"/>
      <c r="I65" s="144"/>
      <c r="J65" s="145"/>
      <c r="K65" s="144"/>
      <c r="L65" s="144"/>
      <c r="M65" s="144"/>
      <c r="N65" s="416"/>
    </row>
    <row r="66" spans="1:16" ht="27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3" t="s">
        <v>39</v>
      </c>
      <c r="K66" s="14" t="s">
        <v>17</v>
      </c>
      <c r="L66" s="14" t="s">
        <v>18</v>
      </c>
      <c r="M66" s="15" t="s">
        <v>19</v>
      </c>
      <c r="N66" s="9" t="s">
        <v>20</v>
      </c>
    </row>
    <row r="67" spans="1:16" ht="26.25" customHeight="1" x14ac:dyDescent="0.25">
      <c r="A67" s="146" t="s">
        <v>62</v>
      </c>
      <c r="B67" s="147" t="s">
        <v>63</v>
      </c>
      <c r="C67" s="101">
        <v>113</v>
      </c>
      <c r="D67" s="148">
        <v>15</v>
      </c>
      <c r="E67" s="19">
        <v>8223.23</v>
      </c>
      <c r="F67" s="60">
        <f>E67*0.05</f>
        <v>411.16149999999999</v>
      </c>
      <c r="G67" s="60"/>
      <c r="H67" s="102">
        <v>1118.31</v>
      </c>
      <c r="I67" s="102">
        <v>0</v>
      </c>
      <c r="J67" s="103">
        <v>0</v>
      </c>
      <c r="K67" s="102">
        <v>0</v>
      </c>
      <c r="L67" s="102">
        <v>362.5</v>
      </c>
      <c r="M67" s="19">
        <f>E67+F67-H67+J67-K67-L67</f>
        <v>7153.5815000000002</v>
      </c>
      <c r="N67" s="149"/>
    </row>
    <row r="68" spans="1:16" ht="26.25" customHeight="1" x14ac:dyDescent="0.25">
      <c r="A68" s="146" t="s">
        <v>64</v>
      </c>
      <c r="B68" s="147" t="s">
        <v>65</v>
      </c>
      <c r="C68" s="101">
        <v>113</v>
      </c>
      <c r="D68" s="148">
        <v>15</v>
      </c>
      <c r="E68" s="19">
        <v>6410.6</v>
      </c>
      <c r="F68" s="60">
        <f>E68*0.05</f>
        <v>320.53000000000003</v>
      </c>
      <c r="G68" s="60"/>
      <c r="H68" s="102">
        <v>731.13</v>
      </c>
      <c r="I68" s="102">
        <v>0</v>
      </c>
      <c r="J68" s="103">
        <v>0</v>
      </c>
      <c r="K68" s="102">
        <v>0</v>
      </c>
      <c r="L68" s="102"/>
      <c r="M68" s="19">
        <f>ROUND(E68+F68-H68+J68-K68-L68,0)</f>
        <v>6000</v>
      </c>
      <c r="N68" s="149"/>
    </row>
    <row r="69" spans="1:16" ht="26.25" customHeight="1" x14ac:dyDescent="0.25">
      <c r="A69" s="146" t="s">
        <v>66</v>
      </c>
      <c r="B69" s="147" t="s">
        <v>67</v>
      </c>
      <c r="C69" s="101">
        <v>113</v>
      </c>
      <c r="D69" s="148">
        <v>15</v>
      </c>
      <c r="E69" s="19">
        <v>2565.66</v>
      </c>
      <c r="F69" s="60">
        <f>E69*0.05</f>
        <v>128.28299999999999</v>
      </c>
      <c r="G69" s="60"/>
      <c r="H69" s="64"/>
      <c r="I69" s="64">
        <v>160.35</v>
      </c>
      <c r="J69" s="65">
        <v>2.61</v>
      </c>
      <c r="K69" s="102">
        <v>0</v>
      </c>
      <c r="L69" s="102"/>
      <c r="M69" s="19">
        <f>E69+F69-H69+J69-K69-L69</f>
        <v>2696.5529999999999</v>
      </c>
      <c r="N69" s="149"/>
    </row>
    <row r="70" spans="1:16" ht="26.25" customHeight="1" x14ac:dyDescent="0.25">
      <c r="A70" s="146" t="s">
        <v>68</v>
      </c>
      <c r="B70" s="147" t="s">
        <v>69</v>
      </c>
      <c r="C70" s="101">
        <v>113</v>
      </c>
      <c r="D70" s="148">
        <v>15</v>
      </c>
      <c r="E70" s="19">
        <v>2565.66</v>
      </c>
      <c r="F70" s="60">
        <f>E70*0.05</f>
        <v>128.28299999999999</v>
      </c>
      <c r="G70" s="60"/>
      <c r="H70" s="64"/>
      <c r="I70" s="64">
        <v>160.35</v>
      </c>
      <c r="J70" s="65">
        <v>2.61</v>
      </c>
      <c r="K70" s="102">
        <v>0</v>
      </c>
      <c r="L70" s="102"/>
      <c r="M70" s="19">
        <f>E70+F70-H70+J70-K70-L70+G70</f>
        <v>2696.5529999999999</v>
      </c>
      <c r="N70" s="149"/>
      <c r="P70" s="22"/>
    </row>
    <row r="71" spans="1:16" ht="15.75" thickBot="1" x14ac:dyDescent="0.3">
      <c r="A71" s="150"/>
      <c r="B71" s="138"/>
      <c r="C71" s="151"/>
      <c r="D71" s="152" t="s">
        <v>31</v>
      </c>
      <c r="E71" s="153">
        <f>SUM(E67:E70)</f>
        <v>19765.149999999998</v>
      </c>
      <c r="F71" s="153">
        <f t="shared" ref="F71:M71" si="5">SUM(F67:F70)</f>
        <v>988.25750000000005</v>
      </c>
      <c r="G71" s="153">
        <f t="shared" si="5"/>
        <v>0</v>
      </c>
      <c r="H71" s="153">
        <f t="shared" si="5"/>
        <v>1849.44</v>
      </c>
      <c r="I71" s="153"/>
      <c r="J71" s="153">
        <f t="shared" si="5"/>
        <v>5.22</v>
      </c>
      <c r="K71" s="153">
        <f t="shared" si="5"/>
        <v>0</v>
      </c>
      <c r="L71" s="153">
        <f>SUM(L67:L70)</f>
        <v>362.5</v>
      </c>
      <c r="M71" s="153">
        <f t="shared" si="5"/>
        <v>18546.6875</v>
      </c>
      <c r="N71" s="143"/>
    </row>
    <row r="72" spans="1:16" x14ac:dyDescent="0.25">
      <c r="A72" s="150"/>
      <c r="B72" s="138"/>
      <c r="C72" s="151"/>
      <c r="D72" s="150"/>
      <c r="E72" s="154"/>
      <c r="F72" s="155"/>
      <c r="G72" s="155"/>
      <c r="H72" s="154"/>
      <c r="I72" s="154"/>
      <c r="J72" s="155"/>
      <c r="K72" s="154"/>
      <c r="L72" s="154"/>
      <c r="M72" s="154"/>
      <c r="N72" s="143"/>
    </row>
    <row r="73" spans="1:16" ht="15.75" x14ac:dyDescent="0.25">
      <c r="A73" s="425" t="s">
        <v>70</v>
      </c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156"/>
    </row>
    <row r="74" spans="1:16" x14ac:dyDescent="0.25">
      <c r="A74" s="8" t="str">
        <f>A65</f>
        <v>PERIODO DEL 16 AL 31 DE ENERO DE 2020</v>
      </c>
      <c r="B74" s="4"/>
      <c r="C74" s="157"/>
      <c r="D74" s="158"/>
      <c r="E74" s="159"/>
      <c r="F74" s="160"/>
      <c r="G74" s="160"/>
      <c r="H74" s="159"/>
      <c r="I74" s="159"/>
      <c r="J74" s="160"/>
      <c r="K74" s="159"/>
      <c r="L74" s="159"/>
      <c r="M74" s="159"/>
      <c r="N74" s="158"/>
    </row>
    <row r="75" spans="1:16" ht="27" x14ac:dyDescent="0.25">
      <c r="A75" s="9" t="s">
        <v>7</v>
      </c>
      <c r="B75" s="10" t="s">
        <v>8</v>
      </c>
      <c r="C75" s="9" t="s">
        <v>9</v>
      </c>
      <c r="D75" s="161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3" t="s">
        <v>39</v>
      </c>
      <c r="K75" s="14" t="s">
        <v>17</v>
      </c>
      <c r="L75" s="14" t="s">
        <v>18</v>
      </c>
      <c r="M75" s="15" t="s">
        <v>19</v>
      </c>
      <c r="N75" s="9" t="s">
        <v>20</v>
      </c>
    </row>
    <row r="76" spans="1:16" ht="26.25" customHeight="1" x14ac:dyDescent="0.25">
      <c r="A76" s="162" t="s">
        <v>71</v>
      </c>
      <c r="B76" s="163" t="s">
        <v>72</v>
      </c>
      <c r="C76" s="101">
        <v>113</v>
      </c>
      <c r="D76" s="164">
        <v>15</v>
      </c>
      <c r="E76" s="19">
        <v>3102.45</v>
      </c>
      <c r="F76" s="60">
        <f>E76*0.05-0.01</f>
        <v>155.11250000000001</v>
      </c>
      <c r="G76" s="60"/>
      <c r="H76" s="64">
        <v>91.04</v>
      </c>
      <c r="I76" s="64">
        <v>125.1</v>
      </c>
      <c r="J76" s="65">
        <v>0.01</v>
      </c>
      <c r="K76" s="64">
        <v>0</v>
      </c>
      <c r="L76" s="64"/>
      <c r="M76" s="19">
        <f>E76+F76-H76+J76-K76-L76+G76</f>
        <v>3166.5325000000003</v>
      </c>
      <c r="N76" s="165"/>
      <c r="O76" s="43"/>
    </row>
    <row r="77" spans="1:16" ht="26.25" customHeight="1" x14ac:dyDescent="0.25">
      <c r="A77" s="162" t="s">
        <v>73</v>
      </c>
      <c r="B77" s="163" t="s">
        <v>74</v>
      </c>
      <c r="C77" s="101">
        <v>113</v>
      </c>
      <c r="D77" s="123">
        <v>15</v>
      </c>
      <c r="E77" s="19">
        <v>2261.37</v>
      </c>
      <c r="F77" s="60">
        <f>E77*0.05</f>
        <v>113.0685</v>
      </c>
      <c r="G77" s="60"/>
      <c r="H77" s="64">
        <v>0</v>
      </c>
      <c r="I77" s="64">
        <v>174.75</v>
      </c>
      <c r="J77" s="65">
        <v>42.74</v>
      </c>
      <c r="K77" s="127">
        <v>0</v>
      </c>
      <c r="L77" s="127"/>
      <c r="M77" s="19">
        <f>E77+F77-H77+J77-K77-L77+G77</f>
        <v>2417.1784999999995</v>
      </c>
      <c r="N77" s="165"/>
      <c r="O77" s="43"/>
    </row>
    <row r="78" spans="1:16" ht="26.25" customHeight="1" x14ac:dyDescent="0.25">
      <c r="A78" s="162" t="s">
        <v>75</v>
      </c>
      <c r="B78" s="163" t="s">
        <v>76</v>
      </c>
      <c r="C78" s="101">
        <v>113</v>
      </c>
      <c r="D78" s="166">
        <v>15</v>
      </c>
      <c r="E78" s="19">
        <v>2904</v>
      </c>
      <c r="F78" s="60">
        <f>E78*0.05-0.01</f>
        <v>145.19000000000003</v>
      </c>
      <c r="G78" s="60"/>
      <c r="H78" s="167">
        <v>49.2</v>
      </c>
      <c r="I78" s="167">
        <v>145.35</v>
      </c>
      <c r="J78" s="168">
        <v>0.01</v>
      </c>
      <c r="K78" s="167">
        <v>0</v>
      </c>
      <c r="L78" s="167"/>
      <c r="M78" s="19">
        <f>ROUND(E78+F78-H78+J78-K78-L78,0)</f>
        <v>3000</v>
      </c>
      <c r="N78" s="165"/>
    </row>
    <row r="79" spans="1:16" ht="26.25" customHeight="1" x14ac:dyDescent="0.25">
      <c r="A79" s="169" t="s">
        <v>77</v>
      </c>
      <c r="B79" s="170" t="s">
        <v>78</v>
      </c>
      <c r="C79" s="101">
        <v>113</v>
      </c>
      <c r="D79" s="171">
        <v>15</v>
      </c>
      <c r="E79" s="19">
        <v>2957.13</v>
      </c>
      <c r="F79" s="60">
        <f>E79*0.05-0.01</f>
        <v>147.84650000000002</v>
      </c>
      <c r="G79" s="60"/>
      <c r="H79" s="172">
        <v>54.99</v>
      </c>
      <c r="I79" s="172">
        <v>145.35</v>
      </c>
      <c r="J79" s="173">
        <v>0.01</v>
      </c>
      <c r="K79" s="172">
        <v>0</v>
      </c>
      <c r="L79" s="172"/>
      <c r="M79" s="19">
        <f>ROUND(E79+F79-H79+J79-K79-L79,0)</f>
        <v>3050</v>
      </c>
      <c r="N79" s="165"/>
    </row>
    <row r="80" spans="1:16" ht="40.5" customHeight="1" x14ac:dyDescent="0.25">
      <c r="A80" s="174" t="s">
        <v>79</v>
      </c>
      <c r="B80" s="163" t="s">
        <v>80</v>
      </c>
      <c r="C80" s="101">
        <v>113</v>
      </c>
      <c r="D80" s="166">
        <v>15</v>
      </c>
      <c r="E80" s="19">
        <f>3102.45/15*D80</f>
        <v>3102.45</v>
      </c>
      <c r="F80" s="60">
        <f>E80*0.05-0.01</f>
        <v>155.11250000000001</v>
      </c>
      <c r="G80" s="60"/>
      <c r="H80" s="64">
        <v>91.04</v>
      </c>
      <c r="I80" s="64">
        <v>125.1</v>
      </c>
      <c r="J80" s="65">
        <v>0.01</v>
      </c>
      <c r="K80" s="64">
        <v>0</v>
      </c>
      <c r="L80" s="64"/>
      <c r="M80" s="19">
        <f>E80+F80-H80+J80-K80-L80+G80</f>
        <v>3166.5325000000003</v>
      </c>
      <c r="N80" s="175"/>
    </row>
    <row r="81" spans="1:17" ht="26.25" customHeight="1" thickBot="1" x14ac:dyDescent="0.3">
      <c r="A81" s="176" t="s">
        <v>81</v>
      </c>
      <c r="B81" s="177" t="s">
        <v>74</v>
      </c>
      <c r="C81" s="101">
        <v>113</v>
      </c>
      <c r="D81" s="164">
        <v>15</v>
      </c>
      <c r="E81" s="19">
        <v>2261.37</v>
      </c>
      <c r="F81" s="60">
        <f>E81*0.05</f>
        <v>113.0685</v>
      </c>
      <c r="G81" s="60">
        <v>1000</v>
      </c>
      <c r="H81" s="64">
        <v>0</v>
      </c>
      <c r="I81" s="64">
        <v>174.75</v>
      </c>
      <c r="J81" s="65">
        <v>42.74</v>
      </c>
      <c r="K81" s="127">
        <v>0</v>
      </c>
      <c r="L81" s="127"/>
      <c r="M81" s="19">
        <f>E81+F81-H81+J81-K81-L81+G81</f>
        <v>3417.1784999999995</v>
      </c>
      <c r="N81" s="165"/>
    </row>
    <row r="82" spans="1:17" ht="15.75" thickBot="1" x14ac:dyDescent="0.3">
      <c r="A82" s="178"/>
      <c r="B82" s="179"/>
      <c r="C82" s="180"/>
      <c r="D82" s="181" t="s">
        <v>31</v>
      </c>
      <c r="E82" s="182">
        <f>SUM(E76:E81)</f>
        <v>16588.77</v>
      </c>
      <c r="F82" s="182">
        <f t="shared" ref="F82:M82" si="6">SUM(F76:F81)</f>
        <v>829.39850000000013</v>
      </c>
      <c r="G82" s="182">
        <f t="shared" si="6"/>
        <v>1000</v>
      </c>
      <c r="H82" s="182">
        <f t="shared" si="6"/>
        <v>286.27000000000004</v>
      </c>
      <c r="I82" s="182"/>
      <c r="J82" s="182">
        <f t="shared" si="6"/>
        <v>85.52</v>
      </c>
      <c r="K82" s="182">
        <f t="shared" si="6"/>
        <v>0</v>
      </c>
      <c r="L82" s="182">
        <f>SUM(L76:L81)</f>
        <v>0</v>
      </c>
      <c r="M82" s="182">
        <f t="shared" si="6"/>
        <v>18217.421999999999</v>
      </c>
      <c r="N82" s="158"/>
    </row>
    <row r="83" spans="1:17" x14ac:dyDescent="0.25">
      <c r="A83" s="178"/>
      <c r="B83" s="179"/>
      <c r="C83" s="180"/>
      <c r="D83" s="178"/>
      <c r="E83" s="183"/>
      <c r="F83" s="184"/>
      <c r="G83" s="184"/>
      <c r="H83" s="183"/>
      <c r="I83" s="183"/>
      <c r="J83" s="184"/>
      <c r="K83" s="183"/>
      <c r="L83" s="183"/>
      <c r="M83" s="183"/>
      <c r="N83" s="158"/>
      <c r="P83" s="26"/>
    </row>
    <row r="84" spans="1:17" x14ac:dyDescent="0.25">
      <c r="A84" s="178"/>
      <c r="B84" s="179"/>
      <c r="C84" s="180"/>
      <c r="D84" s="178"/>
      <c r="E84" s="183"/>
      <c r="F84" s="184"/>
      <c r="G84" s="184"/>
      <c r="H84" s="183"/>
      <c r="I84" s="183"/>
      <c r="J84" s="184"/>
      <c r="K84" s="183"/>
      <c r="L84" s="183"/>
      <c r="M84" s="183"/>
      <c r="N84" s="158"/>
    </row>
    <row r="85" spans="1:17" x14ac:dyDescent="0.25">
      <c r="A85" s="178"/>
      <c r="B85" s="179"/>
      <c r="C85" s="180"/>
      <c r="D85" s="178"/>
      <c r="E85" s="183"/>
      <c r="F85" s="184"/>
      <c r="G85" s="184"/>
      <c r="H85" s="183"/>
      <c r="I85" s="183"/>
      <c r="J85" s="184"/>
      <c r="K85" s="183"/>
      <c r="L85" s="183"/>
      <c r="M85" s="183"/>
      <c r="N85" s="158"/>
    </row>
    <row r="86" spans="1:17" x14ac:dyDescent="0.25">
      <c r="A86" s="178"/>
      <c r="B86" s="179"/>
      <c r="C86" s="180"/>
      <c r="D86" s="178"/>
      <c r="E86" s="183"/>
      <c r="F86" s="184"/>
      <c r="G86" s="184"/>
      <c r="H86" s="183"/>
      <c r="I86" s="183"/>
      <c r="J86" s="184"/>
      <c r="K86" s="183"/>
      <c r="L86" s="183"/>
      <c r="M86" s="183"/>
      <c r="N86" s="158"/>
    </row>
    <row r="87" spans="1:17" ht="15.75" thickBot="1" x14ac:dyDescent="0.3">
      <c r="A87" s="185"/>
      <c r="B87" s="38"/>
      <c r="C87" s="39"/>
      <c r="F87" s="40"/>
      <c r="G87" s="40"/>
      <c r="H87" s="37"/>
    </row>
    <row r="88" spans="1:17" s="1" customFormat="1" x14ac:dyDescent="0.25">
      <c r="A88" s="406" t="s">
        <v>32</v>
      </c>
      <c r="B88" s="406"/>
      <c r="C88" s="406"/>
      <c r="D88" s="406"/>
      <c r="F88" s="407" t="s">
        <v>33</v>
      </c>
      <c r="G88" s="407"/>
      <c r="H88" s="407"/>
      <c r="I88" s="30"/>
      <c r="J88"/>
      <c r="K88"/>
      <c r="L88"/>
      <c r="M88" s="407" t="s">
        <v>34</v>
      </c>
      <c r="N88" s="407"/>
      <c r="P88"/>
      <c r="Q88"/>
    </row>
    <row r="89" spans="1:17" s="43" customFormat="1" x14ac:dyDescent="0.25">
      <c r="A89" s="406" t="s">
        <v>35</v>
      </c>
      <c r="B89" s="406"/>
      <c r="C89" s="406"/>
      <c r="D89" s="406"/>
      <c r="E89" s="406" t="s">
        <v>36</v>
      </c>
      <c r="F89" s="406"/>
      <c r="G89" s="406"/>
      <c r="H89" s="406"/>
      <c r="I89" s="406"/>
      <c r="J89" s="406"/>
      <c r="K89"/>
      <c r="L89"/>
      <c r="M89" s="406" t="s">
        <v>37</v>
      </c>
      <c r="N89" s="406"/>
      <c r="O89" s="1"/>
      <c r="P89"/>
      <c r="Q89"/>
    </row>
    <row r="90" spans="1:17" x14ac:dyDescent="0.25">
      <c r="A90" s="74"/>
      <c r="C90" s="30"/>
      <c r="E90" s="30"/>
      <c r="F90" s="46"/>
      <c r="G90" s="46"/>
      <c r="H90" s="30"/>
      <c r="I90" s="30"/>
      <c r="J90" s="46"/>
      <c r="M90" s="30"/>
      <c r="N90" s="30"/>
    </row>
    <row r="91" spans="1:17" x14ac:dyDescent="0.25">
      <c r="A91" s="74"/>
      <c r="C91" s="30"/>
      <c r="E91" s="30"/>
      <c r="F91" s="46"/>
      <c r="G91" s="46"/>
      <c r="H91" s="30"/>
      <c r="I91" s="30"/>
      <c r="J91" s="46"/>
      <c r="M91" s="30"/>
      <c r="N91" s="30"/>
    </row>
    <row r="92" spans="1:17" ht="38.25" customHeight="1" x14ac:dyDescent="0.5">
      <c r="A92" s="408" t="s">
        <v>0</v>
      </c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</row>
    <row r="93" spans="1:17" ht="23.25" customHeight="1" x14ac:dyDescent="0.35">
      <c r="A93" s="409" t="s">
        <v>1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</row>
    <row r="94" spans="1:17" ht="15.75" x14ac:dyDescent="0.25">
      <c r="A94" s="186" t="s">
        <v>2</v>
      </c>
      <c r="B94" s="188"/>
      <c r="C94" s="189"/>
      <c r="D94" s="187"/>
      <c r="E94" s="187"/>
      <c r="F94" s="190"/>
      <c r="G94" s="190"/>
      <c r="H94" s="187"/>
      <c r="I94" s="187"/>
      <c r="J94" s="190"/>
      <c r="K94" s="187"/>
      <c r="L94" s="187"/>
      <c r="M94" s="187"/>
      <c r="N94" s="191" t="s">
        <v>3</v>
      </c>
    </row>
    <row r="95" spans="1:17" ht="15.75" x14ac:dyDescent="0.25">
      <c r="A95" s="423" t="s">
        <v>82</v>
      </c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15" t="s">
        <v>5</v>
      </c>
    </row>
    <row r="96" spans="1:17" x14ac:dyDescent="0.25">
      <c r="A96" s="8" t="str">
        <f>A74</f>
        <v>PERIODO DEL 16 AL 31 DE ENERO DE 2020</v>
      </c>
      <c r="B96" s="4"/>
      <c r="C96" s="192"/>
      <c r="D96" s="193"/>
      <c r="E96" s="194"/>
      <c r="F96" s="195"/>
      <c r="G96" s="195"/>
      <c r="H96" s="194"/>
      <c r="I96" s="194"/>
      <c r="J96" s="195"/>
      <c r="K96" s="194"/>
      <c r="L96" s="194"/>
      <c r="M96" s="194"/>
      <c r="N96" s="416"/>
    </row>
    <row r="97" spans="1:17" ht="27" x14ac:dyDescent="0.25">
      <c r="A97" s="9" t="s">
        <v>7</v>
      </c>
      <c r="B97" s="10" t="s">
        <v>8</v>
      </c>
      <c r="C97" s="9" t="s">
        <v>9</v>
      </c>
      <c r="D97" s="9" t="s">
        <v>10</v>
      </c>
      <c r="E97" s="9" t="s">
        <v>11</v>
      </c>
      <c r="F97" s="11" t="s">
        <v>12</v>
      </c>
      <c r="G97" s="12" t="s">
        <v>13</v>
      </c>
      <c r="H97" s="9" t="s">
        <v>14</v>
      </c>
      <c r="I97" s="13" t="s">
        <v>15</v>
      </c>
      <c r="J97" s="13" t="s">
        <v>39</v>
      </c>
      <c r="K97" s="14" t="s">
        <v>17</v>
      </c>
      <c r="L97" s="14" t="s">
        <v>18</v>
      </c>
      <c r="M97" s="15" t="s">
        <v>19</v>
      </c>
      <c r="N97" s="9" t="s">
        <v>20</v>
      </c>
    </row>
    <row r="98" spans="1:17" ht="26.25" customHeight="1" x14ac:dyDescent="0.25">
      <c r="A98" s="196" t="s">
        <v>83</v>
      </c>
      <c r="B98" s="197" t="s">
        <v>84</v>
      </c>
      <c r="C98" s="101">
        <v>113</v>
      </c>
      <c r="D98" s="198">
        <v>15</v>
      </c>
      <c r="E98" s="19">
        <v>1790.3</v>
      </c>
      <c r="F98" s="60">
        <f>E98*0.05</f>
        <v>89.515000000000001</v>
      </c>
      <c r="G98" s="60"/>
      <c r="H98" s="64">
        <v>0</v>
      </c>
      <c r="I98" s="64">
        <v>188.7</v>
      </c>
      <c r="J98" s="65">
        <v>86.84</v>
      </c>
      <c r="K98" s="64">
        <v>0</v>
      </c>
      <c r="L98" s="64"/>
      <c r="M98" s="19">
        <f>E98+F98-H98+J98-K98-L98+G98</f>
        <v>1966.655</v>
      </c>
      <c r="N98" s="199"/>
    </row>
    <row r="99" spans="1:17" ht="26.25" customHeight="1" x14ac:dyDescent="0.25">
      <c r="A99" s="196" t="s">
        <v>85</v>
      </c>
      <c r="B99" s="197" t="s">
        <v>84</v>
      </c>
      <c r="C99" s="101">
        <v>113</v>
      </c>
      <c r="D99" s="198">
        <v>15</v>
      </c>
      <c r="E99" s="19">
        <v>1790.3</v>
      </c>
      <c r="F99" s="60">
        <f>E99*0.05</f>
        <v>89.515000000000001</v>
      </c>
      <c r="G99" s="60"/>
      <c r="H99" s="64">
        <v>0</v>
      </c>
      <c r="I99" s="64">
        <v>188.7</v>
      </c>
      <c r="J99" s="65">
        <v>86.84</v>
      </c>
      <c r="K99" s="64">
        <v>0</v>
      </c>
      <c r="L99" s="64"/>
      <c r="M99" s="19">
        <f>E99+F99-H99+J99-K99-L99+G99</f>
        <v>1966.655</v>
      </c>
      <c r="N99" s="199"/>
    </row>
    <row r="100" spans="1:17" ht="26.25" customHeight="1" x14ac:dyDescent="0.25">
      <c r="A100" s="196" t="s">
        <v>86</v>
      </c>
      <c r="B100" s="197" t="s">
        <v>84</v>
      </c>
      <c r="C100" s="101">
        <v>113</v>
      </c>
      <c r="D100" s="198">
        <v>15</v>
      </c>
      <c r="E100" s="19">
        <f>1790.3/15*D100</f>
        <v>1790.3</v>
      </c>
      <c r="F100" s="60">
        <f>E100*0.05</f>
        <v>89.515000000000001</v>
      </c>
      <c r="G100" s="60"/>
      <c r="H100" s="64">
        <v>0</v>
      </c>
      <c r="I100" s="64">
        <v>188.7</v>
      </c>
      <c r="J100" s="65">
        <v>86.84</v>
      </c>
      <c r="K100" s="199">
        <v>0</v>
      </c>
      <c r="L100" s="199">
        <v>687.5</v>
      </c>
      <c r="M100" s="19">
        <f>E100+F100-H100+J100-K100-L100+G100</f>
        <v>1279.155</v>
      </c>
      <c r="N100" s="199"/>
    </row>
    <row r="101" spans="1:17" s="43" customFormat="1" ht="26.25" customHeight="1" x14ac:dyDescent="0.25">
      <c r="A101" s="200" t="s">
        <v>87</v>
      </c>
      <c r="B101" s="197" t="s">
        <v>84</v>
      </c>
      <c r="C101" s="101">
        <v>113</v>
      </c>
      <c r="D101" s="198">
        <v>15</v>
      </c>
      <c r="E101" s="19">
        <v>1790.3</v>
      </c>
      <c r="F101" s="60">
        <f>E101*0.05</f>
        <v>89.515000000000001</v>
      </c>
      <c r="G101" s="60"/>
      <c r="H101" s="64">
        <v>0</v>
      </c>
      <c r="I101" s="64">
        <v>188.7</v>
      </c>
      <c r="J101" s="65">
        <v>86.84</v>
      </c>
      <c r="K101" s="199">
        <v>0</v>
      </c>
      <c r="L101" s="199"/>
      <c r="M101" s="19">
        <f>E101+F101-H101+J101-K101-L101+G101</f>
        <v>1966.655</v>
      </c>
      <c r="N101" s="199"/>
      <c r="O101" s="1"/>
      <c r="P101"/>
      <c r="Q101"/>
    </row>
    <row r="102" spans="1:17" s="43" customFormat="1" ht="15.75" thickBot="1" x14ac:dyDescent="0.3">
      <c r="A102" s="74"/>
      <c r="B102" s="188"/>
      <c r="C102" s="201"/>
      <c r="D102" s="202" t="s">
        <v>31</v>
      </c>
      <c r="E102" s="203">
        <f>SUM(E98:E101)</f>
        <v>7161.2</v>
      </c>
      <c r="F102" s="203">
        <f t="shared" ref="F102:M102" si="7">SUM(F98:F101)</f>
        <v>358.06</v>
      </c>
      <c r="G102" s="203">
        <f t="shared" si="7"/>
        <v>0</v>
      </c>
      <c r="H102" s="203">
        <f t="shared" si="7"/>
        <v>0</v>
      </c>
      <c r="I102" s="203"/>
      <c r="J102" s="203">
        <f t="shared" si="7"/>
        <v>347.36</v>
      </c>
      <c r="K102" s="203">
        <f t="shared" si="7"/>
        <v>0</v>
      </c>
      <c r="L102" s="203">
        <f t="shared" si="7"/>
        <v>687.5</v>
      </c>
      <c r="M102" s="203">
        <f t="shared" si="7"/>
        <v>7179.12</v>
      </c>
      <c r="N102" s="193"/>
      <c r="O102" s="1"/>
      <c r="P102"/>
      <c r="Q102"/>
    </row>
    <row r="103" spans="1:17" s="43" customFormat="1" x14ac:dyDescent="0.25">
      <c r="A103" s="74"/>
      <c r="B103" s="75"/>
      <c r="C103" s="30"/>
      <c r="D103"/>
      <c r="E103"/>
      <c r="F103" s="41"/>
      <c r="G103" s="41"/>
      <c r="H103"/>
      <c r="I103"/>
      <c r="J103" s="41"/>
      <c r="K103"/>
      <c r="L103"/>
      <c r="M103"/>
      <c r="N103"/>
      <c r="O103" s="1"/>
      <c r="P103"/>
      <c r="Q103"/>
    </row>
    <row r="104" spans="1:17" s="43" customFormat="1" ht="15.75" x14ac:dyDescent="0.25">
      <c r="A104" s="424" t="s">
        <v>88</v>
      </c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204"/>
      <c r="O104" s="1"/>
      <c r="P104"/>
      <c r="Q104"/>
    </row>
    <row r="105" spans="1:17" s="43" customFormat="1" x14ac:dyDescent="0.25">
      <c r="A105" s="8" t="str">
        <f>A96</f>
        <v>PERIODO DEL 16 AL 31 DE ENERO DE 2020</v>
      </c>
      <c r="B105" s="4"/>
      <c r="C105" s="205"/>
      <c r="D105" s="206"/>
      <c r="E105" s="207"/>
      <c r="F105" s="208"/>
      <c r="G105" s="208"/>
      <c r="H105" s="207"/>
      <c r="I105" s="207"/>
      <c r="J105" s="208"/>
      <c r="K105" s="207"/>
      <c r="L105" s="207"/>
      <c r="M105" s="207"/>
      <c r="N105" s="206"/>
      <c r="O105" s="1"/>
      <c r="P105"/>
      <c r="Q105"/>
    </row>
    <row r="106" spans="1:17" ht="27" x14ac:dyDescent="0.25">
      <c r="A106" s="9" t="s">
        <v>7</v>
      </c>
      <c r="B106" s="10" t="s">
        <v>8</v>
      </c>
      <c r="C106" s="9" t="s">
        <v>9</v>
      </c>
      <c r="D106" s="9" t="s">
        <v>10</v>
      </c>
      <c r="E106" s="9" t="s">
        <v>11</v>
      </c>
      <c r="F106" s="11" t="s">
        <v>12</v>
      </c>
      <c r="G106" s="12" t="s">
        <v>13</v>
      </c>
      <c r="H106" s="9" t="s">
        <v>14</v>
      </c>
      <c r="I106" s="13" t="s">
        <v>15</v>
      </c>
      <c r="J106" s="13" t="s">
        <v>39</v>
      </c>
      <c r="K106" s="14" t="s">
        <v>17</v>
      </c>
      <c r="L106" s="14" t="s">
        <v>18</v>
      </c>
      <c r="M106" s="15" t="s">
        <v>19</v>
      </c>
      <c r="N106" s="9" t="s">
        <v>20</v>
      </c>
    </row>
    <row r="107" spans="1:17" s="43" customFormat="1" ht="26.25" customHeight="1" x14ac:dyDescent="0.25">
      <c r="A107" s="209" t="s">
        <v>89</v>
      </c>
      <c r="B107" s="109" t="s">
        <v>90</v>
      </c>
      <c r="C107" s="101">
        <v>113</v>
      </c>
      <c r="D107" s="110">
        <v>15</v>
      </c>
      <c r="E107" s="19">
        <f>241.34*15</f>
        <v>3620.1</v>
      </c>
      <c r="F107" s="60">
        <f>E107*0.05-0.01</f>
        <v>180.995</v>
      </c>
      <c r="G107" s="60"/>
      <c r="H107" s="124">
        <v>165.07</v>
      </c>
      <c r="I107" s="124">
        <v>107.4</v>
      </c>
      <c r="J107" s="125">
        <v>0.01</v>
      </c>
      <c r="K107" s="124">
        <v>0</v>
      </c>
      <c r="L107" s="124"/>
      <c r="M107" s="19">
        <f>E107+F107-H107+J107-K107-L107+G107</f>
        <v>3636.0349999999999</v>
      </c>
      <c r="N107" s="111"/>
      <c r="O107" s="1"/>
      <c r="P107"/>
      <c r="Q107"/>
    </row>
    <row r="108" spans="1:17" s="43" customFormat="1" ht="26.25" customHeight="1" x14ac:dyDescent="0.25">
      <c r="A108" s="108" t="s">
        <v>91</v>
      </c>
      <c r="B108" s="109" t="s">
        <v>74</v>
      </c>
      <c r="C108" s="101">
        <v>113</v>
      </c>
      <c r="D108" s="110">
        <v>15</v>
      </c>
      <c r="E108" s="19">
        <f>2261.37/15*D108</f>
        <v>2261.37</v>
      </c>
      <c r="F108" s="60">
        <f>E108*0.05</f>
        <v>113.0685</v>
      </c>
      <c r="G108" s="60"/>
      <c r="H108" s="64">
        <v>0</v>
      </c>
      <c r="I108" s="64">
        <v>174.75</v>
      </c>
      <c r="J108" s="65">
        <v>42.74</v>
      </c>
      <c r="K108" s="66">
        <v>0</v>
      </c>
      <c r="L108" s="66"/>
      <c r="M108" s="19">
        <f>E108+F108-H108+J108-K108-L108</f>
        <v>2417.1784999999995</v>
      </c>
      <c r="N108" s="111"/>
      <c r="O108" s="1"/>
      <c r="P108"/>
      <c r="Q108"/>
    </row>
    <row r="109" spans="1:17" s="43" customFormat="1" ht="15.75" thickBot="1" x14ac:dyDescent="0.3">
      <c r="A109" s="210"/>
      <c r="B109" s="211"/>
      <c r="C109" s="212"/>
      <c r="D109" s="213" t="s">
        <v>31</v>
      </c>
      <c r="E109" s="214">
        <f>SUM(E107:E108)</f>
        <v>5881.4699999999993</v>
      </c>
      <c r="F109" s="214">
        <f t="shared" ref="F109:M109" si="8">SUM(F107:F108)</f>
        <v>294.06349999999998</v>
      </c>
      <c r="G109" s="214">
        <f t="shared" si="8"/>
        <v>0</v>
      </c>
      <c r="H109" s="214">
        <f t="shared" si="8"/>
        <v>165.07</v>
      </c>
      <c r="I109" s="214"/>
      <c r="J109" s="214">
        <f t="shared" si="8"/>
        <v>42.75</v>
      </c>
      <c r="K109" s="214">
        <f t="shared" si="8"/>
        <v>0</v>
      </c>
      <c r="L109" s="214">
        <f t="shared" si="8"/>
        <v>0</v>
      </c>
      <c r="M109" s="214">
        <f t="shared" si="8"/>
        <v>6053.2134999999998</v>
      </c>
      <c r="N109" s="206"/>
      <c r="O109" s="1"/>
      <c r="P109"/>
      <c r="Q109"/>
    </row>
    <row r="110" spans="1:17" s="43" customFormat="1" x14ac:dyDescent="0.25">
      <c r="A110" s="74"/>
      <c r="B110" s="75"/>
      <c r="C110" s="30"/>
      <c r="D110"/>
      <c r="E110"/>
      <c r="F110" s="41"/>
      <c r="G110" s="41"/>
      <c r="H110"/>
      <c r="I110"/>
      <c r="J110" s="41"/>
      <c r="K110"/>
      <c r="L110"/>
      <c r="M110" s="22"/>
      <c r="N110"/>
      <c r="O110" s="1"/>
      <c r="P110"/>
      <c r="Q110"/>
    </row>
    <row r="111" spans="1:17" s="43" customFormat="1" x14ac:dyDescent="0.25">
      <c r="A111" s="74"/>
      <c r="B111" s="75"/>
      <c r="C111" s="30"/>
      <c r="D111"/>
      <c r="E111"/>
      <c r="F111" s="41"/>
      <c r="G111" s="41"/>
      <c r="H111"/>
      <c r="I111"/>
      <c r="J111" s="41"/>
      <c r="K111"/>
      <c r="L111"/>
      <c r="M111" s="22"/>
      <c r="N111"/>
      <c r="O111" s="1"/>
      <c r="P111"/>
      <c r="Q111"/>
    </row>
    <row r="112" spans="1:17" s="43" customFormat="1" x14ac:dyDescent="0.25">
      <c r="A112" s="74"/>
      <c r="B112" s="75"/>
      <c r="C112" s="30"/>
      <c r="D112"/>
      <c r="E112"/>
      <c r="F112" s="41"/>
      <c r="G112" s="41"/>
      <c r="H112"/>
      <c r="I112"/>
      <c r="J112" s="41"/>
      <c r="K112"/>
      <c r="L112"/>
      <c r="M112" s="22"/>
      <c r="N112"/>
      <c r="O112" s="1"/>
      <c r="P112"/>
      <c r="Q112"/>
    </row>
    <row r="113" spans="1:17" s="43" customFormat="1" ht="15.75" x14ac:dyDescent="0.25">
      <c r="A113" s="424" t="s">
        <v>92</v>
      </c>
      <c r="B113" s="424"/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204"/>
      <c r="O113" s="1"/>
      <c r="P113"/>
      <c r="Q113"/>
    </row>
    <row r="114" spans="1:17" s="43" customFormat="1" x14ac:dyDescent="0.25">
      <c r="A114" s="8" t="str">
        <f>A105</f>
        <v>PERIODO DEL 16 AL 31 DE ENERO DE 2020</v>
      </c>
      <c r="B114" s="4"/>
      <c r="C114" s="205"/>
      <c r="D114" s="206"/>
      <c r="E114" s="207"/>
      <c r="F114" s="208"/>
      <c r="G114" s="208"/>
      <c r="H114" s="207"/>
      <c r="I114" s="207"/>
      <c r="J114" s="208"/>
      <c r="K114" s="207"/>
      <c r="L114" s="207"/>
      <c r="M114" s="207"/>
      <c r="N114" s="206"/>
      <c r="O114" s="1"/>
      <c r="P114"/>
      <c r="Q114"/>
    </row>
    <row r="115" spans="1:17" ht="27" x14ac:dyDescent="0.25">
      <c r="A115" s="9" t="s">
        <v>7</v>
      </c>
      <c r="B115" s="10" t="s">
        <v>8</v>
      </c>
      <c r="C115" s="9" t="s">
        <v>9</v>
      </c>
      <c r="D115" s="9" t="s">
        <v>10</v>
      </c>
      <c r="E115" s="9" t="s">
        <v>11</v>
      </c>
      <c r="F115" s="11" t="s">
        <v>12</v>
      </c>
      <c r="G115" s="12" t="s">
        <v>13</v>
      </c>
      <c r="H115" s="9" t="s">
        <v>14</v>
      </c>
      <c r="I115" s="13" t="s">
        <v>15</v>
      </c>
      <c r="J115" s="13" t="s">
        <v>39</v>
      </c>
      <c r="K115" s="14" t="s">
        <v>17</v>
      </c>
      <c r="L115" s="14" t="s">
        <v>18</v>
      </c>
      <c r="M115" s="15" t="s">
        <v>19</v>
      </c>
      <c r="N115" s="9" t="s">
        <v>20</v>
      </c>
    </row>
    <row r="116" spans="1:17" s="43" customFormat="1" ht="26.25" customHeight="1" x14ac:dyDescent="0.25">
      <c r="A116" s="106" t="s">
        <v>93</v>
      </c>
      <c r="B116" s="100" t="s">
        <v>94</v>
      </c>
      <c r="C116" s="101">
        <v>113</v>
      </c>
      <c r="D116" s="110">
        <v>15</v>
      </c>
      <c r="E116" s="19">
        <v>3102.45</v>
      </c>
      <c r="F116" s="60">
        <f>E116*0.05-0.01</f>
        <v>155.11250000000001</v>
      </c>
      <c r="G116" s="60"/>
      <c r="H116" s="124">
        <v>91.04</v>
      </c>
      <c r="I116" s="124">
        <v>125.1</v>
      </c>
      <c r="J116" s="125">
        <v>0.01</v>
      </c>
      <c r="K116" s="124">
        <v>0</v>
      </c>
      <c r="L116" s="124"/>
      <c r="M116" s="19">
        <f>E116+F116-H116+J116-K116-L116</f>
        <v>3166.5325000000003</v>
      </c>
      <c r="N116" s="111"/>
      <c r="O116" s="1"/>
      <c r="P116"/>
      <c r="Q116"/>
    </row>
    <row r="117" spans="1:17" s="43" customFormat="1" ht="15.75" thickBot="1" x14ac:dyDescent="0.3">
      <c r="A117" s="210"/>
      <c r="B117" s="211"/>
      <c r="C117" s="212"/>
      <c r="D117" s="213" t="s">
        <v>31</v>
      </c>
      <c r="E117" s="214">
        <f>SUM(E116)</f>
        <v>3102.45</v>
      </c>
      <c r="F117" s="215">
        <f>SUM(F116)</f>
        <v>155.11250000000001</v>
      </c>
      <c r="G117" s="215">
        <f>SUM(G116)</f>
        <v>0</v>
      </c>
      <c r="H117" s="214">
        <f t="shared" ref="H117:M117" si="9">SUM(H116)</f>
        <v>91.04</v>
      </c>
      <c r="I117" s="214"/>
      <c r="J117" s="215">
        <f t="shared" si="9"/>
        <v>0.01</v>
      </c>
      <c r="K117" s="215">
        <f t="shared" si="9"/>
        <v>0</v>
      </c>
      <c r="L117" s="215">
        <f t="shared" si="9"/>
        <v>0</v>
      </c>
      <c r="M117" s="214">
        <f t="shared" si="9"/>
        <v>3166.5325000000003</v>
      </c>
      <c r="N117" s="206"/>
      <c r="O117" s="1"/>
      <c r="P117"/>
      <c r="Q117"/>
    </row>
    <row r="118" spans="1:17" s="43" customFormat="1" x14ac:dyDescent="0.25">
      <c r="A118" s="74"/>
      <c r="B118" s="75"/>
      <c r="C118" s="30"/>
      <c r="D118"/>
      <c r="E118"/>
      <c r="F118" s="41"/>
      <c r="G118" s="41"/>
      <c r="H118"/>
      <c r="I118"/>
      <c r="J118" s="41"/>
      <c r="K118"/>
      <c r="L118"/>
      <c r="M118" s="22"/>
      <c r="N118"/>
      <c r="O118" s="1"/>
      <c r="P118"/>
      <c r="Q118"/>
    </row>
    <row r="119" spans="1:17" s="43" customFormat="1" x14ac:dyDescent="0.25">
      <c r="A119" s="74"/>
      <c r="B119" s="75"/>
      <c r="C119" s="30"/>
      <c r="D119"/>
      <c r="E119"/>
      <c r="F119" s="41"/>
      <c r="G119" s="41"/>
      <c r="H119"/>
      <c r="I119"/>
      <c r="J119" s="41"/>
      <c r="K119"/>
      <c r="L119"/>
      <c r="M119"/>
      <c r="N119"/>
      <c r="O119" s="1"/>
      <c r="P119"/>
      <c r="Q119"/>
    </row>
    <row r="120" spans="1:17" s="43" customFormat="1" x14ac:dyDescent="0.25">
      <c r="A120" s="74"/>
      <c r="B120" s="75"/>
      <c r="C120" s="30"/>
      <c r="D120"/>
      <c r="E120"/>
      <c r="F120" s="41"/>
      <c r="G120" s="41"/>
      <c r="H120"/>
      <c r="I120"/>
      <c r="J120" s="41"/>
      <c r="K120"/>
      <c r="L120"/>
      <c r="M120"/>
      <c r="N120"/>
      <c r="O120" s="1"/>
      <c r="P120"/>
      <c r="Q120"/>
    </row>
    <row r="121" spans="1:17" s="43" customFormat="1" x14ac:dyDescent="0.25">
      <c r="A121" s="74"/>
      <c r="B121" s="75"/>
      <c r="C121" s="30"/>
      <c r="D121"/>
      <c r="E121"/>
      <c r="F121" s="41"/>
      <c r="G121" s="41"/>
      <c r="H121"/>
      <c r="I121"/>
      <c r="J121" s="41"/>
      <c r="K121"/>
      <c r="L121"/>
      <c r="M121"/>
      <c r="N121"/>
      <c r="O121" s="1"/>
      <c r="P121"/>
      <c r="Q121"/>
    </row>
    <row r="122" spans="1:17" s="43" customFormat="1" ht="15.75" thickBot="1" x14ac:dyDescent="0.3">
      <c r="A122" s="36"/>
      <c r="B122" s="38"/>
      <c r="C122" s="39"/>
      <c r="D122"/>
      <c r="E122"/>
      <c r="F122" s="40"/>
      <c r="G122" s="40"/>
      <c r="H122" s="37"/>
      <c r="I122"/>
      <c r="J122" s="41"/>
      <c r="K122"/>
      <c r="L122"/>
      <c r="M122"/>
      <c r="N122"/>
      <c r="O122" s="1"/>
      <c r="P122"/>
      <c r="Q122"/>
    </row>
    <row r="123" spans="1:17" s="1" customFormat="1" x14ac:dyDescent="0.25">
      <c r="A123" s="406" t="s">
        <v>32</v>
      </c>
      <c r="B123" s="406"/>
      <c r="C123" s="406"/>
      <c r="D123" s="406"/>
      <c r="F123" s="407" t="s">
        <v>33</v>
      </c>
      <c r="G123" s="407"/>
      <c r="H123" s="407"/>
      <c r="I123" s="30"/>
      <c r="J123"/>
      <c r="K123"/>
      <c r="L123"/>
      <c r="M123" s="407" t="s">
        <v>34</v>
      </c>
      <c r="N123" s="407"/>
      <c r="P123"/>
      <c r="Q123"/>
    </row>
    <row r="124" spans="1:17" s="43" customFormat="1" x14ac:dyDescent="0.25">
      <c r="A124" s="406" t="s">
        <v>35</v>
      </c>
      <c r="B124" s="406"/>
      <c r="C124" s="406"/>
      <c r="D124" s="406"/>
      <c r="E124" s="406" t="s">
        <v>36</v>
      </c>
      <c r="F124" s="406"/>
      <c r="G124" s="406"/>
      <c r="H124" s="406"/>
      <c r="I124" s="406"/>
      <c r="J124" s="406"/>
      <c r="K124"/>
      <c r="L124"/>
      <c r="M124" s="406" t="s">
        <v>37</v>
      </c>
      <c r="N124" s="406"/>
      <c r="O124" s="1"/>
      <c r="P124"/>
      <c r="Q124"/>
    </row>
    <row r="125" spans="1:17" s="43" customFormat="1" ht="29.25" x14ac:dyDescent="0.5">
      <c r="A125" s="408" t="s">
        <v>0</v>
      </c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1"/>
      <c r="P125"/>
      <c r="Q125"/>
    </row>
    <row r="126" spans="1:17" s="43" customFormat="1" ht="23.25" x14ac:dyDescent="0.35">
      <c r="A126" s="409" t="s">
        <v>1</v>
      </c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1"/>
      <c r="P126"/>
      <c r="Q126"/>
    </row>
    <row r="127" spans="1:17" s="43" customFormat="1" ht="15.75" x14ac:dyDescent="0.25">
      <c r="A127" s="216" t="s">
        <v>2</v>
      </c>
      <c r="B127" s="218"/>
      <c r="C127" s="219"/>
      <c r="D127" s="217"/>
      <c r="E127" s="217"/>
      <c r="F127" s="220"/>
      <c r="G127" s="220"/>
      <c r="H127" s="217"/>
      <c r="I127" s="217"/>
      <c r="J127" s="220"/>
      <c r="K127" s="217"/>
      <c r="L127" s="217"/>
      <c r="M127" s="217"/>
      <c r="N127" s="221" t="s">
        <v>3</v>
      </c>
      <c r="O127" s="1"/>
      <c r="P127"/>
      <c r="Q127"/>
    </row>
    <row r="128" spans="1:17" s="43" customFormat="1" ht="15.75" x14ac:dyDescent="0.25">
      <c r="A128" s="420" t="s">
        <v>95</v>
      </c>
      <c r="B128" s="420"/>
      <c r="C128" s="420"/>
      <c r="D128" s="420"/>
      <c r="E128" s="420"/>
      <c r="F128" s="420"/>
      <c r="G128" s="420"/>
      <c r="H128" s="420"/>
      <c r="I128" s="420"/>
      <c r="J128" s="420"/>
      <c r="K128" s="420"/>
      <c r="L128" s="222"/>
      <c r="M128" s="216"/>
      <c r="N128" s="415" t="s">
        <v>5</v>
      </c>
      <c r="O128" s="1"/>
      <c r="P128"/>
      <c r="Q128"/>
    </row>
    <row r="129" spans="1:17" s="43" customFormat="1" x14ac:dyDescent="0.25">
      <c r="A129" s="8" t="str">
        <f>A105</f>
        <v>PERIODO DEL 16 AL 31 DE ENERO DE 2020</v>
      </c>
      <c r="B129" s="4"/>
      <c r="C129" s="223"/>
      <c r="D129" s="224"/>
      <c r="E129" s="225"/>
      <c r="F129" s="226"/>
      <c r="G129" s="226"/>
      <c r="H129" s="225"/>
      <c r="I129" s="225"/>
      <c r="J129" s="226"/>
      <c r="K129" s="225"/>
      <c r="L129" s="225"/>
      <c r="M129" s="225"/>
      <c r="N129" s="416"/>
      <c r="O129" s="1"/>
      <c r="P129"/>
      <c r="Q129"/>
    </row>
    <row r="130" spans="1:17" ht="27" x14ac:dyDescent="0.25">
      <c r="A130" s="9" t="s">
        <v>7</v>
      </c>
      <c r="B130" s="10" t="s">
        <v>8</v>
      </c>
      <c r="C130" s="9" t="s">
        <v>9</v>
      </c>
      <c r="D130" s="9" t="s">
        <v>10</v>
      </c>
      <c r="E130" s="9" t="s">
        <v>11</v>
      </c>
      <c r="F130" s="11" t="s">
        <v>12</v>
      </c>
      <c r="G130" s="12" t="s">
        <v>13</v>
      </c>
      <c r="H130" s="9" t="s">
        <v>14</v>
      </c>
      <c r="I130" s="13" t="s">
        <v>15</v>
      </c>
      <c r="J130" s="13" t="s">
        <v>39</v>
      </c>
      <c r="K130" s="14" t="s">
        <v>17</v>
      </c>
      <c r="L130" s="14" t="s">
        <v>18</v>
      </c>
      <c r="M130" s="15" t="s">
        <v>19</v>
      </c>
      <c r="N130" s="9" t="s">
        <v>20</v>
      </c>
    </row>
    <row r="131" spans="1:17" s="43" customFormat="1" ht="26.25" customHeight="1" x14ac:dyDescent="0.25">
      <c r="A131" s="227" t="s">
        <v>96</v>
      </c>
      <c r="B131" s="228" t="s">
        <v>97</v>
      </c>
      <c r="C131" s="229">
        <v>113</v>
      </c>
      <c r="D131" s="230">
        <v>15</v>
      </c>
      <c r="E131" s="19">
        <v>6410.6</v>
      </c>
      <c r="F131" s="60">
        <f>E131*0.05</f>
        <v>320.53000000000003</v>
      </c>
      <c r="G131" s="60"/>
      <c r="H131" s="102">
        <v>731.13</v>
      </c>
      <c r="I131" s="102">
        <v>0</v>
      </c>
      <c r="J131" s="103">
        <v>0</v>
      </c>
      <c r="K131" s="104"/>
      <c r="L131" s="104"/>
      <c r="M131" s="19">
        <f>ROUND(E131+F131-H131+J131-K131-L131,0)</f>
        <v>6000</v>
      </c>
      <c r="N131" s="231"/>
      <c r="O131" s="1"/>
      <c r="P131"/>
      <c r="Q131"/>
    </row>
    <row r="132" spans="1:17" s="43" customFormat="1" ht="26.25" customHeight="1" x14ac:dyDescent="0.25">
      <c r="A132" s="227" t="s">
        <v>98</v>
      </c>
      <c r="B132" s="228" t="s">
        <v>99</v>
      </c>
      <c r="C132" s="229">
        <v>113</v>
      </c>
      <c r="D132" s="230">
        <v>15</v>
      </c>
      <c r="E132" s="19">
        <v>5242.98</v>
      </c>
      <c r="F132" s="60">
        <v>262.14999999999998</v>
      </c>
      <c r="G132" s="60"/>
      <c r="H132" s="102">
        <v>505.13</v>
      </c>
      <c r="I132" s="102">
        <v>0</v>
      </c>
      <c r="J132" s="103"/>
      <c r="K132" s="104"/>
      <c r="L132" s="104"/>
      <c r="M132" s="19">
        <f>ROUND(E132+F132-H132+J132-K132-L132,0)</f>
        <v>5000</v>
      </c>
      <c r="N132" s="231"/>
      <c r="O132" s="1"/>
      <c r="P132"/>
      <c r="Q132"/>
    </row>
    <row r="133" spans="1:17" s="43" customFormat="1" ht="26.25" customHeight="1" x14ac:dyDescent="0.25">
      <c r="A133" s="232" t="s">
        <v>100</v>
      </c>
      <c r="B133" s="228" t="s">
        <v>101</v>
      </c>
      <c r="C133" s="101">
        <v>113</v>
      </c>
      <c r="D133" s="233">
        <v>15</v>
      </c>
      <c r="E133" s="19">
        <v>2261.37</v>
      </c>
      <c r="F133" s="60">
        <f>E133*0.05</f>
        <v>113.0685</v>
      </c>
      <c r="G133" s="60"/>
      <c r="H133" s="64">
        <v>0</v>
      </c>
      <c r="I133" s="64">
        <v>174.75</v>
      </c>
      <c r="J133" s="65">
        <v>42.74</v>
      </c>
      <c r="K133" s="66">
        <v>0</v>
      </c>
      <c r="L133" s="66"/>
      <c r="M133" s="19">
        <f>E133+F133-H133+J133-K133-L133</f>
        <v>2417.1784999999995</v>
      </c>
      <c r="N133" s="234"/>
      <c r="O133" s="1"/>
      <c r="P133"/>
      <c r="Q133"/>
    </row>
    <row r="134" spans="1:17" ht="26.25" customHeight="1" x14ac:dyDescent="0.25">
      <c r="A134" s="232" t="s">
        <v>102</v>
      </c>
      <c r="B134" s="228" t="s">
        <v>103</v>
      </c>
      <c r="C134" s="101">
        <v>113</v>
      </c>
      <c r="D134" s="233">
        <v>15</v>
      </c>
      <c r="E134" s="19">
        <v>2261.37</v>
      </c>
      <c r="F134" s="60">
        <f>E134*0.05</f>
        <v>113.0685</v>
      </c>
      <c r="G134" s="60"/>
      <c r="H134" s="64">
        <v>0</v>
      </c>
      <c r="I134" s="64">
        <v>174.75</v>
      </c>
      <c r="J134" s="65">
        <v>42.74</v>
      </c>
      <c r="K134" s="66">
        <v>0</v>
      </c>
      <c r="L134" s="66"/>
      <c r="M134" s="19">
        <f>E134+F134-H134+J134-K134-L134</f>
        <v>2417.1784999999995</v>
      </c>
      <c r="N134" s="234"/>
    </row>
    <row r="135" spans="1:17" ht="15.75" thickBot="1" x14ac:dyDescent="0.3">
      <c r="A135" s="235"/>
      <c r="B135" s="218"/>
      <c r="C135" s="236"/>
      <c r="D135" s="237" t="s">
        <v>31</v>
      </c>
      <c r="E135" s="238">
        <f>SUM(E131:E134)</f>
        <v>16176.32</v>
      </c>
      <c r="F135" s="239">
        <f>SUM(F131:F134)</f>
        <v>808.81700000000001</v>
      </c>
      <c r="G135" s="239">
        <f>SUM(G131:G134)</f>
        <v>0</v>
      </c>
      <c r="H135" s="238">
        <f t="shared" ref="H135:M135" si="10">SUM(H131:H134)</f>
        <v>1236.26</v>
      </c>
      <c r="I135" s="238"/>
      <c r="J135" s="239">
        <f t="shared" si="10"/>
        <v>85.48</v>
      </c>
      <c r="K135" s="239">
        <f t="shared" si="10"/>
        <v>0</v>
      </c>
      <c r="L135" s="239">
        <f t="shared" si="10"/>
        <v>0</v>
      </c>
      <c r="M135" s="238">
        <f t="shared" si="10"/>
        <v>15834.357</v>
      </c>
      <c r="N135" s="224"/>
    </row>
    <row r="136" spans="1:17" x14ac:dyDescent="0.25">
      <c r="A136" s="235"/>
      <c r="B136" s="218"/>
      <c r="C136" s="240"/>
      <c r="D136" s="235"/>
      <c r="E136" s="241"/>
      <c r="F136" s="242"/>
      <c r="G136" s="242"/>
      <c r="H136" s="241"/>
      <c r="I136" s="241"/>
      <c r="J136" s="242"/>
      <c r="K136" s="241"/>
      <c r="L136" s="241"/>
      <c r="M136" s="241"/>
      <c r="N136" s="224"/>
    </row>
    <row r="137" spans="1:17" ht="15.75" x14ac:dyDescent="0.25">
      <c r="A137" s="420" t="s">
        <v>104</v>
      </c>
      <c r="B137" s="420"/>
      <c r="C137" s="420"/>
      <c r="D137" s="420"/>
      <c r="E137" s="420"/>
      <c r="F137" s="420"/>
      <c r="G137" s="420"/>
      <c r="H137" s="420"/>
      <c r="I137" s="420"/>
      <c r="J137" s="420"/>
      <c r="K137" s="420"/>
      <c r="L137" s="222"/>
      <c r="M137" s="216"/>
      <c r="N137" s="216"/>
    </row>
    <row r="138" spans="1:17" x14ac:dyDescent="0.25">
      <c r="A138" s="8" t="str">
        <f>A129</f>
        <v>PERIODO DEL 16 AL 31 DE ENERO DE 2020</v>
      </c>
      <c r="B138" s="4"/>
      <c r="C138" s="223"/>
      <c r="D138" s="224"/>
      <c r="E138" s="225"/>
      <c r="F138" s="226"/>
      <c r="G138" s="226"/>
      <c r="H138" s="225"/>
      <c r="I138" s="225"/>
      <c r="J138" s="226"/>
      <c r="K138" s="225"/>
      <c r="L138" s="225"/>
      <c r="M138" s="225"/>
      <c r="N138" s="235"/>
    </row>
    <row r="139" spans="1:17" ht="27" x14ac:dyDescent="0.25">
      <c r="A139" s="9" t="s">
        <v>7</v>
      </c>
      <c r="B139" s="10" t="s">
        <v>8</v>
      </c>
      <c r="C139" s="9" t="s">
        <v>9</v>
      </c>
      <c r="D139" s="9" t="s">
        <v>10</v>
      </c>
      <c r="E139" s="9" t="s">
        <v>11</v>
      </c>
      <c r="F139" s="11" t="s">
        <v>12</v>
      </c>
      <c r="G139" s="12" t="s">
        <v>13</v>
      </c>
      <c r="H139" s="9" t="s">
        <v>14</v>
      </c>
      <c r="I139" s="13" t="s">
        <v>15</v>
      </c>
      <c r="J139" s="13" t="s">
        <v>39</v>
      </c>
      <c r="K139" s="14" t="s">
        <v>17</v>
      </c>
      <c r="L139" s="14" t="s">
        <v>18</v>
      </c>
      <c r="M139" s="15" t="s">
        <v>19</v>
      </c>
      <c r="N139" s="9" t="s">
        <v>20</v>
      </c>
    </row>
    <row r="140" spans="1:17" ht="26.25" customHeight="1" x14ac:dyDescent="0.25">
      <c r="A140" s="227" t="s">
        <v>105</v>
      </c>
      <c r="B140" s="228" t="s">
        <v>106</v>
      </c>
      <c r="C140" s="229">
        <v>113</v>
      </c>
      <c r="D140" s="230">
        <v>15</v>
      </c>
      <c r="E140" s="19">
        <v>3102.45</v>
      </c>
      <c r="F140" s="60">
        <f>E140*0.05-0.01</f>
        <v>155.11250000000001</v>
      </c>
      <c r="G140" s="60">
        <v>1000</v>
      </c>
      <c r="H140" s="102">
        <v>91.04</v>
      </c>
      <c r="I140" s="102">
        <v>125.1</v>
      </c>
      <c r="J140" s="103">
        <v>0.01</v>
      </c>
      <c r="K140" s="104">
        <v>0</v>
      </c>
      <c r="L140" s="104"/>
      <c r="M140" s="19">
        <f>E140+F140-H140+J140-K140-L140+G140</f>
        <v>4166.5325000000003</v>
      </c>
      <c r="N140" s="231"/>
      <c r="O140" s="1" t="s">
        <v>107</v>
      </c>
    </row>
    <row r="141" spans="1:17" ht="15.75" thickBot="1" x14ac:dyDescent="0.3">
      <c r="A141" s="235"/>
      <c r="B141" s="218"/>
      <c r="C141" s="240"/>
      <c r="D141" s="237" t="s">
        <v>31</v>
      </c>
      <c r="E141" s="238">
        <f t="shared" ref="E141:M141" si="11">SUM(E140:E140)</f>
        <v>3102.45</v>
      </c>
      <c r="F141" s="238">
        <f t="shared" si="11"/>
        <v>155.11250000000001</v>
      </c>
      <c r="G141" s="238">
        <f t="shared" si="11"/>
        <v>1000</v>
      </c>
      <c r="H141" s="238">
        <f t="shared" si="11"/>
        <v>91.04</v>
      </c>
      <c r="I141" s="238"/>
      <c r="J141" s="238">
        <f t="shared" si="11"/>
        <v>0.01</v>
      </c>
      <c r="K141" s="238">
        <f t="shared" si="11"/>
        <v>0</v>
      </c>
      <c r="L141" s="238">
        <f t="shared" si="11"/>
        <v>0</v>
      </c>
      <c r="M141" s="238">
        <f t="shared" si="11"/>
        <v>4166.5325000000003</v>
      </c>
      <c r="N141" s="224"/>
    </row>
    <row r="142" spans="1:17" x14ac:dyDescent="0.25">
      <c r="A142" s="235"/>
      <c r="B142" s="218"/>
      <c r="C142" s="240"/>
      <c r="D142" s="235"/>
      <c r="E142" s="241"/>
      <c r="F142" s="242"/>
      <c r="G142" s="242"/>
      <c r="H142" s="241"/>
      <c r="I142" s="241"/>
      <c r="J142" s="242"/>
      <c r="K142" s="241"/>
      <c r="L142" s="241"/>
      <c r="M142" s="241"/>
      <c r="N142" s="224"/>
    </row>
    <row r="143" spans="1:17" ht="15.75" x14ac:dyDescent="0.25">
      <c r="A143" s="420" t="s">
        <v>108</v>
      </c>
      <c r="B143" s="420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1"/>
    </row>
    <row r="144" spans="1:17" x14ac:dyDescent="0.25">
      <c r="A144" s="8" t="str">
        <f>A138</f>
        <v>PERIODO DEL 16 AL 31 DE ENERO DE 2020</v>
      </c>
      <c r="B144" s="4"/>
      <c r="C144" s="243"/>
      <c r="D144" s="244"/>
      <c r="E144" s="245"/>
      <c r="F144" s="246"/>
      <c r="G144" s="246"/>
      <c r="H144" s="245"/>
      <c r="I144" s="245"/>
      <c r="J144" s="246"/>
      <c r="K144" s="245"/>
      <c r="L144" s="245"/>
      <c r="M144" s="245"/>
      <c r="N144" s="422"/>
    </row>
    <row r="145" spans="1:17" ht="27" x14ac:dyDescent="0.25">
      <c r="A145" s="9" t="s">
        <v>7</v>
      </c>
      <c r="B145" s="10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 s="12" t="s">
        <v>13</v>
      </c>
      <c r="H145" s="9" t="s">
        <v>14</v>
      </c>
      <c r="I145" s="13" t="s">
        <v>15</v>
      </c>
      <c r="J145" s="13" t="s">
        <v>39</v>
      </c>
      <c r="K145" s="14" t="s">
        <v>17</v>
      </c>
      <c r="L145" s="14" t="s">
        <v>18</v>
      </c>
      <c r="M145" s="15" t="s">
        <v>19</v>
      </c>
      <c r="N145" s="9" t="s">
        <v>20</v>
      </c>
    </row>
    <row r="146" spans="1:17" ht="26.25" customHeight="1" x14ac:dyDescent="0.25">
      <c r="A146" s="247" t="s">
        <v>109</v>
      </c>
      <c r="B146" s="248" t="s">
        <v>110</v>
      </c>
      <c r="C146" s="101">
        <v>113</v>
      </c>
      <c r="D146" s="249">
        <v>15</v>
      </c>
      <c r="E146" s="19">
        <v>1570.48</v>
      </c>
      <c r="F146" s="60">
        <f>E146*0.05</f>
        <v>78.524000000000001</v>
      </c>
      <c r="G146" s="60"/>
      <c r="H146" s="167">
        <v>0</v>
      </c>
      <c r="I146" s="167">
        <v>200.7</v>
      </c>
      <c r="J146" s="168">
        <v>112.91</v>
      </c>
      <c r="K146" s="167">
        <v>0</v>
      </c>
      <c r="L146" s="167"/>
      <c r="M146" s="19">
        <f>E146+F146-H146+J146-K146-L146</f>
        <v>1761.914</v>
      </c>
      <c r="N146" s="250"/>
    </row>
    <row r="147" spans="1:17" ht="19.5" customHeight="1" x14ac:dyDescent="0.25">
      <c r="A147" s="23"/>
      <c r="B147" s="251"/>
      <c r="C147" s="101"/>
      <c r="D147" s="249"/>
      <c r="E147" s="19"/>
      <c r="F147" s="60"/>
      <c r="G147" s="60"/>
      <c r="H147" s="64"/>
      <c r="I147" s="64"/>
      <c r="J147" s="168"/>
      <c r="K147" s="199"/>
      <c r="L147" s="199"/>
      <c r="M147" s="19"/>
      <c r="N147" s="250"/>
    </row>
    <row r="148" spans="1:17" ht="15.75" thickBot="1" x14ac:dyDescent="0.3">
      <c r="A148" s="252"/>
      <c r="B148" s="253"/>
      <c r="C148" s="254"/>
      <c r="D148" s="255" t="s">
        <v>31</v>
      </c>
      <c r="E148" s="256">
        <f>SUM(E146:E147)</f>
        <v>1570.48</v>
      </c>
      <c r="F148" s="257">
        <f>SUM(F146:F147)</f>
        <v>78.524000000000001</v>
      </c>
      <c r="G148" s="257">
        <f>SUM(G146:G147)</f>
        <v>0</v>
      </c>
      <c r="H148" s="256">
        <f t="shared" ref="H148:M148" si="12">SUM(H146:H147)</f>
        <v>0</v>
      </c>
      <c r="I148" s="256"/>
      <c r="J148" s="257">
        <f t="shared" si="12"/>
        <v>112.91</v>
      </c>
      <c r="K148" s="257">
        <f t="shared" si="12"/>
        <v>0</v>
      </c>
      <c r="L148" s="257">
        <f t="shared" si="12"/>
        <v>0</v>
      </c>
      <c r="M148" s="256">
        <f t="shared" si="12"/>
        <v>1761.914</v>
      </c>
      <c r="N148" s="244"/>
    </row>
    <row r="149" spans="1:17" x14ac:dyDescent="0.25">
      <c r="A149" s="235"/>
      <c r="B149" s="218"/>
      <c r="C149" s="240"/>
      <c r="D149" s="235"/>
      <c r="E149" s="241"/>
      <c r="F149" s="242"/>
      <c r="G149" s="242"/>
      <c r="H149" s="241"/>
      <c r="I149" s="241"/>
      <c r="J149" s="242"/>
      <c r="K149" s="241"/>
      <c r="L149" s="241"/>
      <c r="M149" s="241"/>
      <c r="N149" s="224"/>
    </row>
    <row r="150" spans="1:17" x14ac:dyDescent="0.25">
      <c r="A150" s="235"/>
      <c r="B150" s="218"/>
      <c r="C150" s="240"/>
      <c r="D150" s="235"/>
      <c r="E150" s="241"/>
      <c r="F150" s="242"/>
      <c r="G150" s="242"/>
      <c r="H150" s="241"/>
      <c r="I150" s="241"/>
      <c r="J150" s="242"/>
      <c r="K150" s="241"/>
      <c r="L150" s="241"/>
      <c r="M150" s="241"/>
      <c r="N150" s="224"/>
    </row>
    <row r="151" spans="1:17" x14ac:dyDescent="0.25">
      <c r="A151" s="235"/>
      <c r="B151" s="218"/>
      <c r="C151" s="240"/>
      <c r="D151" s="235"/>
      <c r="E151" s="241"/>
      <c r="F151" s="242"/>
      <c r="G151" s="242"/>
      <c r="H151" s="241"/>
      <c r="I151" s="241"/>
      <c r="J151" s="242"/>
      <c r="K151" s="241"/>
      <c r="L151" s="241"/>
      <c r="M151" s="241"/>
      <c r="N151" s="224"/>
    </row>
    <row r="152" spans="1:17" x14ac:dyDescent="0.25">
      <c r="A152" s="252"/>
      <c r="B152" s="253"/>
      <c r="C152" s="254"/>
      <c r="D152" s="252"/>
      <c r="E152" s="258"/>
      <c r="F152" s="259"/>
      <c r="G152" s="259"/>
      <c r="H152" s="258"/>
      <c r="I152" s="258"/>
      <c r="J152" s="259"/>
      <c r="K152" s="258"/>
      <c r="L152" s="258"/>
      <c r="M152" s="258"/>
      <c r="N152" s="244"/>
    </row>
    <row r="153" spans="1:17" ht="15.75" thickBot="1" x14ac:dyDescent="0.3">
      <c r="A153" s="260"/>
      <c r="B153" s="38"/>
      <c r="C153" s="39"/>
      <c r="F153" s="40"/>
      <c r="G153" s="40"/>
      <c r="H153" s="37"/>
    </row>
    <row r="154" spans="1:17" s="1" customFormat="1" x14ac:dyDescent="0.25">
      <c r="A154" s="406" t="s">
        <v>32</v>
      </c>
      <c r="B154" s="406"/>
      <c r="C154" s="406"/>
      <c r="D154" s="406"/>
      <c r="F154" s="407" t="s">
        <v>33</v>
      </c>
      <c r="G154" s="407"/>
      <c r="H154" s="407"/>
      <c r="I154" s="30"/>
      <c r="J154"/>
      <c r="K154"/>
      <c r="L154"/>
      <c r="M154" s="407" t="s">
        <v>34</v>
      </c>
      <c r="N154" s="407"/>
      <c r="P154"/>
      <c r="Q154"/>
    </row>
    <row r="155" spans="1:17" s="43" customFormat="1" x14ac:dyDescent="0.25">
      <c r="A155" s="406" t="s">
        <v>35</v>
      </c>
      <c r="B155" s="406"/>
      <c r="C155" s="406"/>
      <c r="D155" s="406"/>
      <c r="E155" s="406" t="s">
        <v>36</v>
      </c>
      <c r="F155" s="406"/>
      <c r="G155" s="406"/>
      <c r="H155" s="406"/>
      <c r="I155" s="406"/>
      <c r="J155" s="406"/>
      <c r="K155"/>
      <c r="L155"/>
      <c r="M155" s="406" t="s">
        <v>37</v>
      </c>
      <c r="N155" s="406"/>
      <c r="O155" s="1"/>
      <c r="P155"/>
      <c r="Q155"/>
    </row>
    <row r="156" spans="1:17" x14ac:dyDescent="0.25">
      <c r="A156" s="74"/>
      <c r="B156" s="45"/>
      <c r="C156" s="30"/>
      <c r="E156" s="30"/>
      <c r="F156" s="46"/>
      <c r="G156" s="46"/>
      <c r="H156" s="30"/>
      <c r="I156" s="30"/>
      <c r="J156" s="46"/>
      <c r="M156" s="30"/>
      <c r="N156" s="30"/>
    </row>
    <row r="157" spans="1:17" x14ac:dyDescent="0.25">
      <c r="A157" s="74"/>
      <c r="B157" s="45"/>
      <c r="C157" s="30"/>
      <c r="E157" s="30"/>
      <c r="F157" s="46"/>
      <c r="G157" s="46"/>
      <c r="H157" s="30"/>
      <c r="I157" s="30"/>
      <c r="J157" s="46"/>
      <c r="M157" s="30"/>
      <c r="N157" s="30"/>
    </row>
    <row r="158" spans="1:17" ht="29.25" x14ac:dyDescent="0.5">
      <c r="A158" s="408" t="s">
        <v>0</v>
      </c>
      <c r="B158" s="408"/>
      <c r="C158" s="408"/>
      <c r="D158" s="408"/>
      <c r="E158" s="408"/>
      <c r="F158" s="408"/>
      <c r="G158" s="408"/>
      <c r="H158" s="408"/>
      <c r="I158" s="408"/>
      <c r="J158" s="408"/>
      <c r="K158" s="408"/>
      <c r="L158" s="408"/>
      <c r="M158" s="408"/>
      <c r="N158" s="408"/>
    </row>
    <row r="159" spans="1:17" ht="23.25" x14ac:dyDescent="0.35">
      <c r="A159" s="409" t="s">
        <v>1</v>
      </c>
      <c r="B159" s="409"/>
      <c r="C159" s="409"/>
      <c r="D159" s="409"/>
      <c r="E159" s="409"/>
      <c r="F159" s="409"/>
      <c r="G159" s="409"/>
      <c r="H159" s="409"/>
      <c r="I159" s="409"/>
      <c r="J159" s="409"/>
      <c r="K159" s="409"/>
      <c r="L159" s="409"/>
      <c r="M159" s="409"/>
      <c r="N159" s="409"/>
    </row>
    <row r="160" spans="1:17" ht="15.75" x14ac:dyDescent="0.25">
      <c r="A160" s="261" t="s">
        <v>2</v>
      </c>
      <c r="B160" s="263"/>
      <c r="C160" s="264"/>
      <c r="D160" s="262"/>
      <c r="E160" s="262"/>
      <c r="F160" s="265"/>
      <c r="G160" s="265"/>
      <c r="H160" s="262"/>
      <c r="I160" s="262"/>
      <c r="J160" s="265"/>
      <c r="K160" s="262"/>
      <c r="L160" s="262"/>
      <c r="M160" s="262"/>
      <c r="N160" s="266" t="s">
        <v>3</v>
      </c>
    </row>
    <row r="161" spans="1:17" ht="15.75" x14ac:dyDescent="0.25">
      <c r="A161" s="419" t="s">
        <v>111</v>
      </c>
      <c r="B161" s="419"/>
      <c r="C161" s="419"/>
      <c r="D161" s="419"/>
      <c r="E161" s="419"/>
      <c r="F161" s="419"/>
      <c r="G161" s="419"/>
      <c r="H161" s="419"/>
      <c r="I161" s="419"/>
      <c r="J161" s="419"/>
      <c r="K161" s="419"/>
      <c r="L161" s="419"/>
      <c r="M161" s="419"/>
      <c r="N161" s="267"/>
    </row>
    <row r="162" spans="1:17" ht="15" customHeight="1" x14ac:dyDescent="0.25">
      <c r="A162" s="28"/>
      <c r="B162" s="4"/>
      <c r="C162" s="268"/>
      <c r="D162" s="269"/>
      <c r="E162" s="270"/>
      <c r="F162" s="271"/>
      <c r="G162" s="271"/>
      <c r="H162" s="270"/>
      <c r="I162" s="270"/>
      <c r="J162" s="271"/>
      <c r="K162" s="270"/>
      <c r="L162" s="270"/>
      <c r="M162" s="270"/>
      <c r="N162" s="415" t="s">
        <v>5</v>
      </c>
    </row>
    <row r="163" spans="1:17" ht="15" customHeight="1" x14ac:dyDescent="0.25">
      <c r="A163" s="8" t="str">
        <f>A144</f>
        <v>PERIODO DEL 16 AL 31 DE ENERO DE 2020</v>
      </c>
      <c r="B163" s="4"/>
      <c r="C163" s="268"/>
      <c r="D163" s="269"/>
      <c r="E163" s="270"/>
      <c r="F163" s="271"/>
      <c r="G163" s="271"/>
      <c r="H163" s="270"/>
      <c r="I163" s="270"/>
      <c r="J163" s="271"/>
      <c r="K163" s="270"/>
      <c r="L163" s="270"/>
      <c r="M163" s="270"/>
      <c r="N163" s="416"/>
    </row>
    <row r="164" spans="1:17" ht="27" x14ac:dyDescent="0.25">
      <c r="A164" s="272" t="s">
        <v>7</v>
      </c>
      <c r="B164" s="273" t="s">
        <v>8</v>
      </c>
      <c r="C164" s="272" t="s">
        <v>9</v>
      </c>
      <c r="D164" s="274" t="s">
        <v>10</v>
      </c>
      <c r="E164" s="272" t="s">
        <v>112</v>
      </c>
      <c r="F164" s="11" t="s">
        <v>12</v>
      </c>
      <c r="G164" s="12" t="s">
        <v>13</v>
      </c>
      <c r="H164" s="272" t="s">
        <v>14</v>
      </c>
      <c r="I164" s="13" t="s">
        <v>15</v>
      </c>
      <c r="J164" s="275" t="s">
        <v>39</v>
      </c>
      <c r="K164" s="276" t="s">
        <v>17</v>
      </c>
      <c r="L164" s="275" t="s">
        <v>113</v>
      </c>
      <c r="M164" s="277" t="s">
        <v>19</v>
      </c>
      <c r="N164" s="272" t="s">
        <v>20</v>
      </c>
    </row>
    <row r="165" spans="1:17" ht="25.5" customHeight="1" x14ac:dyDescent="0.25">
      <c r="A165" s="278" t="s">
        <v>114</v>
      </c>
      <c r="B165" s="170" t="s">
        <v>115</v>
      </c>
      <c r="C165" s="101">
        <v>113</v>
      </c>
      <c r="D165" s="230">
        <v>15</v>
      </c>
      <c r="E165" s="19">
        <v>787.41</v>
      </c>
      <c r="F165" s="60">
        <f>E165*0.05</f>
        <v>39.3705</v>
      </c>
      <c r="G165" s="60"/>
      <c r="H165" s="280">
        <v>0</v>
      </c>
      <c r="I165" s="280">
        <v>200.85</v>
      </c>
      <c r="J165" s="281">
        <v>163.17519999999999</v>
      </c>
      <c r="K165" s="282">
        <v>0</v>
      </c>
      <c r="L165" s="282"/>
      <c r="M165" s="19">
        <f>E165+F165-H165+J165-K165-L165+G165</f>
        <v>989.95569999999998</v>
      </c>
      <c r="N165" s="279"/>
    </row>
    <row r="166" spans="1:17" ht="25.5" customHeight="1" x14ac:dyDescent="0.25">
      <c r="A166" s="278" t="s">
        <v>116</v>
      </c>
      <c r="B166" s="170" t="s">
        <v>117</v>
      </c>
      <c r="C166" s="101">
        <v>113</v>
      </c>
      <c r="D166" s="249">
        <v>15</v>
      </c>
      <c r="E166" s="19">
        <v>1790.3025</v>
      </c>
      <c r="F166" s="60">
        <f>E166*0.05</f>
        <v>89.515125000000012</v>
      </c>
      <c r="G166" s="60"/>
      <c r="H166" s="64">
        <v>0</v>
      </c>
      <c r="I166" s="280">
        <v>188.7</v>
      </c>
      <c r="J166" s="65">
        <v>86.840079999999986</v>
      </c>
      <c r="K166" s="282">
        <v>0</v>
      </c>
      <c r="L166" s="282"/>
      <c r="M166" s="19">
        <f>E166+F166-H166+J166-K166-L166+G166</f>
        <v>1966.6577050000001</v>
      </c>
      <c r="N166" s="279"/>
    </row>
    <row r="167" spans="1:17" ht="25.5" customHeight="1" x14ac:dyDescent="0.25">
      <c r="A167" s="283" t="s">
        <v>118</v>
      </c>
      <c r="B167" s="170" t="s">
        <v>117</v>
      </c>
      <c r="C167" s="101">
        <v>113</v>
      </c>
      <c r="D167" s="249">
        <v>15</v>
      </c>
      <c r="E167" s="19">
        <v>1790.3025</v>
      </c>
      <c r="F167" s="60">
        <f>E167*0.05</f>
        <v>89.515125000000012</v>
      </c>
      <c r="G167" s="60"/>
      <c r="H167" s="64">
        <v>0</v>
      </c>
      <c r="I167" s="280">
        <v>188.7</v>
      </c>
      <c r="J167" s="65">
        <v>86.840079999999986</v>
      </c>
      <c r="K167" s="282">
        <v>0</v>
      </c>
      <c r="L167" s="282"/>
      <c r="M167" s="19">
        <f>E167+F167-H167+J167-K167-L167+G167</f>
        <v>1966.6577050000001</v>
      </c>
      <c r="N167" s="284"/>
    </row>
    <row r="168" spans="1:17" ht="25.5" customHeight="1" x14ac:dyDescent="0.25">
      <c r="A168" s="283" t="s">
        <v>119</v>
      </c>
      <c r="B168" s="170" t="s">
        <v>120</v>
      </c>
      <c r="C168" s="101">
        <v>113</v>
      </c>
      <c r="D168" s="249">
        <v>15</v>
      </c>
      <c r="E168" s="19">
        <v>2460.6675</v>
      </c>
      <c r="F168" s="60">
        <f>E168*0.05</f>
        <v>123.03337500000001</v>
      </c>
      <c r="G168" s="60"/>
      <c r="H168" s="64">
        <v>0</v>
      </c>
      <c r="I168" s="64">
        <v>160.35</v>
      </c>
      <c r="J168" s="65">
        <v>14.031103999999999</v>
      </c>
      <c r="K168" s="282">
        <v>0</v>
      </c>
      <c r="L168" s="282"/>
      <c r="M168" s="19">
        <f>E168+F168-H168+J168-K168-L168+G168</f>
        <v>2597.7319790000001</v>
      </c>
      <c r="N168" s="284"/>
    </row>
    <row r="169" spans="1:17" ht="25.5" customHeight="1" x14ac:dyDescent="0.25">
      <c r="A169" s="283" t="s">
        <v>121</v>
      </c>
      <c r="B169" s="170" t="s">
        <v>120</v>
      </c>
      <c r="C169" s="101">
        <v>113</v>
      </c>
      <c r="D169" s="171">
        <v>15</v>
      </c>
      <c r="E169" s="19">
        <v>2460.6675</v>
      </c>
      <c r="F169" s="60">
        <f>E169*0.05</f>
        <v>123.03337500000001</v>
      </c>
      <c r="G169" s="60"/>
      <c r="H169" s="64">
        <v>0</v>
      </c>
      <c r="I169" s="64">
        <v>160.35</v>
      </c>
      <c r="J169" s="65">
        <v>14.031103999999999</v>
      </c>
      <c r="K169" s="282">
        <v>0</v>
      </c>
      <c r="L169" s="282"/>
      <c r="M169" s="19">
        <f>E169+F169-H169+J169-K169-L169+G169</f>
        <v>2597.7319790000001</v>
      </c>
      <c r="N169" s="284"/>
    </row>
    <row r="170" spans="1:17" ht="25.5" customHeight="1" x14ac:dyDescent="0.25">
      <c r="A170" s="283" t="s">
        <v>122</v>
      </c>
      <c r="B170" s="170" t="s">
        <v>123</v>
      </c>
      <c r="C170" s="101">
        <v>113</v>
      </c>
      <c r="D170" s="171">
        <v>15</v>
      </c>
      <c r="E170" s="19">
        <f>3298.8075/15*D170</f>
        <v>3298.8074999999999</v>
      </c>
      <c r="F170" s="60">
        <f>E170*0.05-0.01</f>
        <v>164.93037500000003</v>
      </c>
      <c r="G170" s="60">
        <f>127*2</f>
        <v>254</v>
      </c>
      <c r="H170" s="102">
        <v>112.40852799999999</v>
      </c>
      <c r="I170" s="102">
        <v>125.1</v>
      </c>
      <c r="J170" s="103">
        <v>0.01</v>
      </c>
      <c r="K170" s="282">
        <v>0</v>
      </c>
      <c r="L170" s="282"/>
      <c r="M170" s="19">
        <f>E170+F170-H170+J170-K170-L170+G170</f>
        <v>3605.3393470000001</v>
      </c>
      <c r="N170" s="284"/>
    </row>
    <row r="171" spans="1:17" ht="25.5" customHeight="1" x14ac:dyDescent="0.25">
      <c r="A171" s="169" t="s">
        <v>124</v>
      </c>
      <c r="B171" s="170" t="s">
        <v>125</v>
      </c>
      <c r="C171" s="101">
        <v>113</v>
      </c>
      <c r="D171" s="171">
        <v>15</v>
      </c>
      <c r="E171" s="19">
        <v>1731.135</v>
      </c>
      <c r="F171" s="60">
        <f>E171*0.05</f>
        <v>86.556750000000008</v>
      </c>
      <c r="G171" s="60">
        <f>127*2</f>
        <v>254</v>
      </c>
      <c r="H171" s="285">
        <v>0</v>
      </c>
      <c r="I171" s="285">
        <v>193.8</v>
      </c>
      <c r="J171" s="286">
        <v>95.726800000000011</v>
      </c>
      <c r="K171" s="282">
        <v>0</v>
      </c>
      <c r="L171" s="282"/>
      <c r="M171" s="19">
        <f>E171+F171-H171+J171-K171-L171+G171</f>
        <v>2167.4185499999999</v>
      </c>
      <c r="N171" s="284"/>
      <c r="P171" s="287"/>
    </row>
    <row r="172" spans="1:17" ht="25.5" customHeight="1" x14ac:dyDescent="0.25">
      <c r="A172" s="169" t="s">
        <v>126</v>
      </c>
      <c r="B172" s="170" t="s">
        <v>125</v>
      </c>
      <c r="C172" s="101">
        <v>113</v>
      </c>
      <c r="D172" s="171">
        <v>14</v>
      </c>
      <c r="E172" s="19">
        <f>1731.14/15*D172</f>
        <v>1615.7306666666668</v>
      </c>
      <c r="F172" s="60">
        <f>E172*0.05</f>
        <v>80.786533333333352</v>
      </c>
      <c r="G172" s="60">
        <v>127</v>
      </c>
      <c r="H172" s="285">
        <v>0</v>
      </c>
      <c r="I172" s="285">
        <v>193.8</v>
      </c>
      <c r="J172" s="286">
        <v>95.726800000000011</v>
      </c>
      <c r="K172" s="282">
        <v>0</v>
      </c>
      <c r="L172" s="282"/>
      <c r="M172" s="19">
        <f>E172+F172-H172+J172-K172-L172+G172</f>
        <v>1919.2440000000001</v>
      </c>
      <c r="N172" s="284"/>
    </row>
    <row r="173" spans="1:17" s="43" customFormat="1" ht="25.5" customHeight="1" x14ac:dyDescent="0.25">
      <c r="A173" s="196" t="s">
        <v>127</v>
      </c>
      <c r="B173" s="288" t="s">
        <v>128</v>
      </c>
      <c r="C173" s="101">
        <v>113</v>
      </c>
      <c r="D173" s="249">
        <v>15</v>
      </c>
      <c r="E173" s="19">
        <v>1790.3025</v>
      </c>
      <c r="F173" s="60">
        <f>E173*0.05</f>
        <v>89.515125000000012</v>
      </c>
      <c r="G173" s="60"/>
      <c r="H173" s="64">
        <v>0</v>
      </c>
      <c r="I173" s="64">
        <v>188.7</v>
      </c>
      <c r="J173" s="65">
        <v>86.840079999999986</v>
      </c>
      <c r="K173" s="199">
        <v>0</v>
      </c>
      <c r="L173" s="199"/>
      <c r="M173" s="19">
        <f>E173+F173-H173+J173-K173-L173+G173</f>
        <v>1966.6577050000001</v>
      </c>
      <c r="N173" s="289"/>
      <c r="O173" s="1"/>
      <c r="P173"/>
      <c r="Q173"/>
    </row>
    <row r="174" spans="1:17" s="43" customFormat="1" ht="25.5" customHeight="1" x14ac:dyDescent="0.25">
      <c r="A174" s="108" t="s">
        <v>129</v>
      </c>
      <c r="B174" s="170" t="s">
        <v>125</v>
      </c>
      <c r="C174" s="101">
        <v>113</v>
      </c>
      <c r="D174" s="110">
        <v>15</v>
      </c>
      <c r="E174" s="19">
        <f>2243.95/15*D174</f>
        <v>2243.9499999999998</v>
      </c>
      <c r="F174" s="60">
        <f>E174*0.05</f>
        <v>112.19749999999999</v>
      </c>
      <c r="G174" s="60">
        <f>127</f>
        <v>127</v>
      </c>
      <c r="H174" s="64"/>
      <c r="I174" s="64">
        <v>174.75</v>
      </c>
      <c r="J174" s="65">
        <v>43.85</v>
      </c>
      <c r="K174" s="66">
        <v>0</v>
      </c>
      <c r="L174" s="66"/>
      <c r="M174" s="19">
        <f>E174+F174-H174+J174-K174-L174+G174</f>
        <v>2526.9974999999999</v>
      </c>
      <c r="N174" s="111"/>
      <c r="O174" s="1"/>
      <c r="P174"/>
      <c r="Q174"/>
    </row>
    <row r="175" spans="1:17" s="43" customFormat="1" ht="25.5" customHeight="1" x14ac:dyDescent="0.25">
      <c r="A175" s="290" t="s">
        <v>130</v>
      </c>
      <c r="B175" s="288" t="s">
        <v>128</v>
      </c>
      <c r="C175" s="101">
        <v>113</v>
      </c>
      <c r="D175" s="249">
        <v>15</v>
      </c>
      <c r="E175" s="19">
        <f>1790.3025/15*D175</f>
        <v>1790.3025</v>
      </c>
      <c r="F175" s="60">
        <f>E175*0.05</f>
        <v>89.515125000000012</v>
      </c>
      <c r="G175" s="60"/>
      <c r="H175" s="64">
        <v>0</v>
      </c>
      <c r="I175" s="64">
        <v>188.7</v>
      </c>
      <c r="J175" s="65">
        <v>86.840079999999986</v>
      </c>
      <c r="K175" s="199"/>
      <c r="L175" s="199"/>
      <c r="M175" s="19">
        <f>E175+F175-H175+J175-K175-L175+G175</f>
        <v>1966.6577050000001</v>
      </c>
      <c r="N175" s="289"/>
      <c r="P175"/>
      <c r="Q175"/>
    </row>
    <row r="176" spans="1:17" s="43" customFormat="1" ht="15.75" thickBot="1" x14ac:dyDescent="0.3">
      <c r="B176" s="263"/>
      <c r="C176" s="291"/>
      <c r="D176" s="292" t="s">
        <v>31</v>
      </c>
      <c r="E176" s="293">
        <f>SUM(E165:E175)</f>
        <v>21759.57816666667</v>
      </c>
      <c r="F176" s="293">
        <f t="shared" ref="F176:M176" si="13">SUM(F165:F175)</f>
        <v>1087.9689083333333</v>
      </c>
      <c r="G176" s="293">
        <f t="shared" si="13"/>
        <v>762</v>
      </c>
      <c r="H176" s="293">
        <f t="shared" si="13"/>
        <v>112.40852799999999</v>
      </c>
      <c r="I176" s="293"/>
      <c r="J176" s="293">
        <f t="shared" si="13"/>
        <v>773.91132799999991</v>
      </c>
      <c r="K176" s="293">
        <f t="shared" si="13"/>
        <v>0</v>
      </c>
      <c r="L176" s="293">
        <f>SUM(L165:L175)</f>
        <v>0</v>
      </c>
      <c r="M176" s="293">
        <f t="shared" si="13"/>
        <v>24271.049875000004</v>
      </c>
      <c r="N176" s="269"/>
      <c r="O176" s="1"/>
      <c r="P176"/>
      <c r="Q176"/>
    </row>
    <row r="177" spans="1:17" s="43" customFormat="1" x14ac:dyDescent="0.25">
      <c r="A177" s="294"/>
      <c r="B177" s="263"/>
      <c r="C177" s="291"/>
      <c r="D177" s="294"/>
      <c r="E177" s="295"/>
      <c r="F177" s="296"/>
      <c r="G177" s="296"/>
      <c r="H177" s="295"/>
      <c r="I177" s="295"/>
      <c r="J177" s="296"/>
      <c r="K177" s="295"/>
      <c r="L177" s="295"/>
      <c r="M177" s="295"/>
      <c r="N177" s="269"/>
      <c r="O177" s="1"/>
      <c r="P177"/>
      <c r="Q177"/>
    </row>
    <row r="178" spans="1:17" s="43" customFormat="1" x14ac:dyDescent="0.25">
      <c r="A178" s="294"/>
      <c r="B178" s="263"/>
      <c r="C178" s="291"/>
      <c r="D178" s="294"/>
      <c r="E178" s="295"/>
      <c r="F178" s="296"/>
      <c r="G178" s="296"/>
      <c r="H178" s="295"/>
      <c r="I178" s="295"/>
      <c r="J178" s="296"/>
      <c r="K178" s="295"/>
      <c r="L178" s="295"/>
      <c r="M178" s="295"/>
      <c r="N178" s="269"/>
      <c r="O178" s="1"/>
      <c r="P178"/>
      <c r="Q178"/>
    </row>
    <row r="179" spans="1:17" s="43" customFormat="1" ht="15.75" thickBot="1" x14ac:dyDescent="0.3">
      <c r="A179" s="297"/>
      <c r="B179" s="38"/>
      <c r="C179" s="39"/>
      <c r="D179"/>
      <c r="E179" s="74"/>
      <c r="F179" s="299"/>
      <c r="G179" s="299"/>
      <c r="H179" s="298"/>
      <c r="I179" s="74"/>
      <c r="J179" s="300"/>
      <c r="K179"/>
      <c r="L179"/>
      <c r="M179"/>
      <c r="N179"/>
      <c r="O179" s="1"/>
      <c r="P179"/>
      <c r="Q179"/>
    </row>
    <row r="180" spans="1:17" s="1" customFormat="1" x14ac:dyDescent="0.25">
      <c r="A180" s="406" t="s">
        <v>32</v>
      </c>
      <c r="B180" s="406"/>
      <c r="C180" s="406"/>
      <c r="D180" s="406"/>
      <c r="F180" s="407" t="s">
        <v>33</v>
      </c>
      <c r="G180" s="407"/>
      <c r="H180" s="407"/>
      <c r="I180" s="30"/>
      <c r="J180"/>
      <c r="K180"/>
      <c r="L180"/>
      <c r="M180" s="407" t="s">
        <v>34</v>
      </c>
      <c r="N180" s="407"/>
      <c r="P180"/>
      <c r="Q180"/>
    </row>
    <row r="181" spans="1:17" s="43" customFormat="1" x14ac:dyDescent="0.25">
      <c r="A181" s="406" t="s">
        <v>35</v>
      </c>
      <c r="B181" s="406"/>
      <c r="C181" s="406"/>
      <c r="D181" s="406"/>
      <c r="E181" s="406" t="s">
        <v>36</v>
      </c>
      <c r="F181" s="406"/>
      <c r="G181" s="406"/>
      <c r="H181" s="406"/>
      <c r="I181" s="406"/>
      <c r="J181" s="406"/>
      <c r="K181"/>
      <c r="L181"/>
      <c r="M181" s="406" t="s">
        <v>37</v>
      </c>
      <c r="N181" s="406"/>
      <c r="O181" s="1"/>
      <c r="P181"/>
      <c r="Q181"/>
    </row>
    <row r="182" spans="1:17" x14ac:dyDescent="0.25">
      <c r="A182" s="74"/>
      <c r="B182" s="45"/>
      <c r="C182" s="30"/>
      <c r="E182" s="30"/>
      <c r="F182" s="46"/>
      <c r="G182" s="46"/>
      <c r="H182" s="30"/>
      <c r="I182" s="30"/>
      <c r="J182" s="46"/>
      <c r="M182" s="30"/>
      <c r="N182" s="30"/>
    </row>
    <row r="183" spans="1:17" x14ac:dyDescent="0.25">
      <c r="A183" s="74"/>
      <c r="B183" s="45"/>
      <c r="C183" s="30"/>
      <c r="E183" s="301"/>
      <c r="F183" s="46"/>
      <c r="G183" s="46"/>
      <c r="H183" s="30"/>
      <c r="I183" s="30"/>
      <c r="J183" s="46"/>
      <c r="M183" s="30"/>
      <c r="N183" s="30"/>
    </row>
    <row r="184" spans="1:17" s="1" customFormat="1" x14ac:dyDescent="0.25">
      <c r="A184" s="74"/>
      <c r="B184" s="45"/>
      <c r="C184" s="30"/>
      <c r="D184"/>
      <c r="E184" s="30"/>
      <c r="F184" s="46"/>
      <c r="G184" s="46"/>
      <c r="H184" s="30"/>
      <c r="I184" s="30"/>
      <c r="J184" s="46"/>
      <c r="K184"/>
      <c r="L184"/>
      <c r="M184" s="30"/>
      <c r="N184" s="30"/>
      <c r="P184"/>
      <c r="Q184"/>
    </row>
    <row r="185" spans="1:17" s="1" customFormat="1" x14ac:dyDescent="0.25">
      <c r="A185" s="74"/>
      <c r="B185" s="45"/>
      <c r="C185" s="30"/>
      <c r="D185"/>
      <c r="E185" s="30"/>
      <c r="F185" s="46"/>
      <c r="G185" s="46"/>
      <c r="H185" s="30"/>
      <c r="I185" s="30"/>
      <c r="J185" s="46"/>
      <c r="K185"/>
      <c r="L185"/>
      <c r="M185" s="30"/>
      <c r="N185" s="30"/>
      <c r="P185"/>
      <c r="Q185"/>
    </row>
    <row r="186" spans="1:17" s="1" customFormat="1" x14ac:dyDescent="0.25">
      <c r="A186" s="74"/>
      <c r="B186" s="45"/>
      <c r="C186" s="30"/>
      <c r="D186"/>
      <c r="E186" s="30"/>
      <c r="F186" s="46"/>
      <c r="G186" s="46"/>
      <c r="H186" s="30"/>
      <c r="I186" s="30"/>
      <c r="J186" s="46"/>
      <c r="K186"/>
      <c r="L186"/>
      <c r="M186" s="30"/>
      <c r="N186" s="30"/>
      <c r="P186"/>
      <c r="Q186"/>
    </row>
    <row r="187" spans="1:17" s="1" customFormat="1" x14ac:dyDescent="0.25">
      <c r="A187" s="74"/>
      <c r="B187" s="45"/>
      <c r="C187" s="30"/>
      <c r="D187"/>
      <c r="E187" s="30"/>
      <c r="F187" s="46"/>
      <c r="G187" s="46"/>
      <c r="H187" s="30"/>
      <c r="I187" s="30"/>
      <c r="J187" s="46"/>
      <c r="K187"/>
      <c r="L187"/>
      <c r="M187" s="30"/>
      <c r="N187" s="30"/>
      <c r="P187"/>
      <c r="Q187"/>
    </row>
    <row r="188" spans="1:17" s="1" customFormat="1" x14ac:dyDescent="0.25">
      <c r="A188" s="74"/>
      <c r="B188" s="45"/>
      <c r="C188" s="30"/>
      <c r="D188"/>
      <c r="E188" s="30"/>
      <c r="F188" s="46"/>
      <c r="G188" s="46"/>
      <c r="H188" s="30"/>
      <c r="I188" s="30"/>
      <c r="J188" s="46"/>
      <c r="K188"/>
      <c r="L188"/>
      <c r="M188" s="30"/>
      <c r="N188" s="30"/>
      <c r="P188"/>
      <c r="Q188"/>
    </row>
    <row r="189" spans="1:17" s="1" customFormat="1" x14ac:dyDescent="0.25">
      <c r="A189" s="74"/>
      <c r="B189" s="45"/>
      <c r="C189" s="30"/>
      <c r="D189"/>
      <c r="E189" s="30"/>
      <c r="F189" s="46"/>
      <c r="G189" s="46"/>
      <c r="H189" s="30"/>
      <c r="I189" s="30"/>
      <c r="J189" s="46"/>
      <c r="K189"/>
      <c r="L189"/>
      <c r="M189" s="30"/>
      <c r="N189" s="30"/>
      <c r="P189"/>
      <c r="Q189"/>
    </row>
    <row r="190" spans="1:17" s="1" customFormat="1" x14ac:dyDescent="0.25">
      <c r="A190" s="74"/>
      <c r="B190" s="45"/>
      <c r="C190" s="30"/>
      <c r="D190"/>
      <c r="E190" s="30"/>
      <c r="F190" s="46"/>
      <c r="G190" s="46"/>
      <c r="H190" s="30"/>
      <c r="I190" s="30"/>
      <c r="J190" s="46"/>
      <c r="K190"/>
      <c r="L190"/>
      <c r="M190" s="30"/>
      <c r="N190" s="30"/>
      <c r="P190"/>
      <c r="Q190"/>
    </row>
    <row r="191" spans="1:17" s="1" customFormat="1" ht="29.25" x14ac:dyDescent="0.5">
      <c r="A191" s="408" t="s">
        <v>0</v>
      </c>
      <c r="B191" s="408"/>
      <c r="C191" s="408"/>
      <c r="D191" s="408"/>
      <c r="E191" s="408"/>
      <c r="F191" s="408"/>
      <c r="G191" s="408"/>
      <c r="H191" s="408"/>
      <c r="I191" s="408"/>
      <c r="J191" s="408"/>
      <c r="K191" s="408"/>
      <c r="L191" s="408"/>
      <c r="M191" s="408"/>
      <c r="N191" s="408"/>
      <c r="P191"/>
      <c r="Q191"/>
    </row>
    <row r="192" spans="1:17" s="1" customFormat="1" ht="23.25" x14ac:dyDescent="0.35">
      <c r="A192" s="409" t="s">
        <v>1</v>
      </c>
      <c r="B192" s="409"/>
      <c r="C192" s="409"/>
      <c r="D192" s="409"/>
      <c r="E192" s="409"/>
      <c r="F192" s="409"/>
      <c r="G192" s="409"/>
      <c r="H192" s="409"/>
      <c r="I192" s="409"/>
      <c r="J192" s="409"/>
      <c r="K192" s="409"/>
      <c r="L192" s="409"/>
      <c r="M192" s="409"/>
      <c r="N192" s="409"/>
      <c r="P192"/>
      <c r="Q192"/>
    </row>
    <row r="193" spans="1:17" s="1" customFormat="1" ht="23.25" x14ac:dyDescent="0.35">
      <c r="A193" s="302"/>
      <c r="B193" s="303"/>
      <c r="C193" s="302"/>
      <c r="D193" s="302"/>
      <c r="E193" s="302"/>
      <c r="F193" s="304"/>
      <c r="G193" s="304"/>
      <c r="H193" s="302"/>
      <c r="I193" s="302"/>
      <c r="J193" s="304"/>
      <c r="K193" s="302"/>
      <c r="L193" s="302"/>
      <c r="M193" s="302"/>
      <c r="N193" s="302"/>
      <c r="P193"/>
      <c r="Q193"/>
    </row>
    <row r="194" spans="1:17" s="1" customFormat="1" ht="15.75" x14ac:dyDescent="0.25">
      <c r="A194" s="261" t="s">
        <v>2</v>
      </c>
      <c r="B194" s="263"/>
      <c r="C194" s="264"/>
      <c r="D194" s="262"/>
      <c r="E194" s="262"/>
      <c r="F194" s="265"/>
      <c r="G194" s="265"/>
      <c r="H194" s="262"/>
      <c r="I194" s="262"/>
      <c r="J194" s="265"/>
      <c r="K194" s="262"/>
      <c r="L194" s="262"/>
      <c r="M194" s="262"/>
      <c r="N194"/>
      <c r="P194"/>
      <c r="Q194"/>
    </row>
    <row r="195" spans="1:17" x14ac:dyDescent="0.25">
      <c r="A195" s="74"/>
      <c r="C195" s="30"/>
    </row>
    <row r="196" spans="1:17" ht="15.75" x14ac:dyDescent="0.25">
      <c r="A196" s="418" t="s">
        <v>131</v>
      </c>
      <c r="B196" s="418"/>
      <c r="C196" s="418"/>
      <c r="D196" s="418"/>
      <c r="E196" s="418"/>
      <c r="F196" s="418"/>
      <c r="G196" s="418"/>
      <c r="H196" s="418"/>
      <c r="I196" s="418"/>
      <c r="J196" s="418"/>
      <c r="K196" s="418"/>
      <c r="L196" s="418"/>
      <c r="M196" s="418"/>
      <c r="N196" s="418"/>
    </row>
    <row r="197" spans="1:17" x14ac:dyDescent="0.25">
      <c r="A197" s="8" t="str">
        <f>A163</f>
        <v>PERIODO DEL 16 AL 31 DE ENERO DE 2020</v>
      </c>
      <c r="B197" s="4"/>
      <c r="C197" s="305"/>
      <c r="D197" s="306"/>
      <c r="E197" s="307"/>
      <c r="F197" s="308"/>
      <c r="G197" s="308"/>
      <c r="H197" s="307"/>
      <c r="I197" s="307"/>
      <c r="J197" s="308"/>
      <c r="K197" s="307"/>
      <c r="L197" s="307"/>
      <c r="M197" s="307"/>
      <c r="N197" s="309"/>
    </row>
    <row r="198" spans="1:17" ht="27" x14ac:dyDescent="0.25">
      <c r="A198" s="9" t="s">
        <v>7</v>
      </c>
      <c r="B198" s="10" t="s">
        <v>8</v>
      </c>
      <c r="C198" s="9" t="s">
        <v>9</v>
      </c>
      <c r="D198" s="9" t="s">
        <v>10</v>
      </c>
      <c r="E198" s="9" t="s">
        <v>11</v>
      </c>
      <c r="F198" s="11" t="s">
        <v>12</v>
      </c>
      <c r="G198" s="12" t="s">
        <v>13</v>
      </c>
      <c r="H198" s="9" t="s">
        <v>14</v>
      </c>
      <c r="I198" s="13" t="s">
        <v>15</v>
      </c>
      <c r="J198" s="13" t="s">
        <v>39</v>
      </c>
      <c r="K198" s="14" t="s">
        <v>17</v>
      </c>
      <c r="L198" s="14" t="s">
        <v>18</v>
      </c>
      <c r="M198" s="15" t="s">
        <v>19</v>
      </c>
      <c r="N198" s="9" t="s">
        <v>20</v>
      </c>
    </row>
    <row r="199" spans="1:17" s="310" customFormat="1" ht="26.25" customHeight="1" x14ac:dyDescent="0.25">
      <c r="A199" s="311" t="s">
        <v>132</v>
      </c>
      <c r="B199" s="312" t="s">
        <v>133</v>
      </c>
      <c r="C199" s="101">
        <v>113</v>
      </c>
      <c r="D199" s="249">
        <v>15</v>
      </c>
      <c r="E199" s="172">
        <v>2919.2174999999997</v>
      </c>
      <c r="F199" s="60">
        <f>E199*0.05-0.01</f>
        <v>145.950875</v>
      </c>
      <c r="G199" s="60"/>
      <c r="H199" s="172">
        <v>50.859135999999978</v>
      </c>
      <c r="I199" s="172">
        <v>145.35</v>
      </c>
      <c r="J199" s="103">
        <v>0.01</v>
      </c>
      <c r="K199" s="172">
        <v>0</v>
      </c>
      <c r="L199" s="172"/>
      <c r="M199" s="19">
        <f>E199+F199-H199+J199-K199-L199</f>
        <v>3014.3192389999999</v>
      </c>
      <c r="N199" s="313"/>
      <c r="O199" s="314"/>
    </row>
    <row r="200" spans="1:17" ht="26.25" customHeight="1" x14ac:dyDescent="0.25">
      <c r="A200" s="311" t="s">
        <v>134</v>
      </c>
      <c r="B200" s="316" t="s">
        <v>135</v>
      </c>
      <c r="C200" s="101">
        <v>113</v>
      </c>
      <c r="D200" s="249">
        <v>15</v>
      </c>
      <c r="E200" s="19">
        <f>3350.505/15*D200</f>
        <v>3350.5050000000001</v>
      </c>
      <c r="F200" s="60">
        <f>E200*0.05-0.01</f>
        <v>167.51525000000004</v>
      </c>
      <c r="G200" s="60"/>
      <c r="H200" s="102">
        <v>118.03321599999995</v>
      </c>
      <c r="I200" s="102">
        <v>125.1</v>
      </c>
      <c r="J200" s="103">
        <v>0.01</v>
      </c>
      <c r="K200" s="282">
        <v>0</v>
      </c>
      <c r="L200" s="282"/>
      <c r="M200" s="19">
        <f>ROUND(E200+F200-H200+J200-K200-L200,0)</f>
        <v>3400</v>
      </c>
      <c r="N200" s="317"/>
    </row>
    <row r="201" spans="1:17" ht="26.25" customHeight="1" x14ac:dyDescent="0.25">
      <c r="A201" s="311" t="s">
        <v>136</v>
      </c>
      <c r="B201" s="316" t="s">
        <v>137</v>
      </c>
      <c r="C201" s="101">
        <v>113</v>
      </c>
      <c r="D201" s="249">
        <v>8</v>
      </c>
      <c r="E201" s="19">
        <f>3102.45/15*D201</f>
        <v>1654.6399999999999</v>
      </c>
      <c r="F201" s="60">
        <f>E201*0.05-0.01</f>
        <v>82.721999999999994</v>
      </c>
      <c r="G201" s="60"/>
      <c r="H201" s="64">
        <v>91.044832000000014</v>
      </c>
      <c r="I201" s="64">
        <v>125.1</v>
      </c>
      <c r="J201" s="65">
        <v>0.01</v>
      </c>
      <c r="K201" s="64">
        <v>0</v>
      </c>
      <c r="L201" s="64"/>
      <c r="M201" s="19">
        <f>E201+F201-H201+J201-K201-L201</f>
        <v>1646.3271679999998</v>
      </c>
      <c r="N201" s="317"/>
    </row>
    <row r="202" spans="1:17" ht="26.25" customHeight="1" x14ac:dyDescent="0.25">
      <c r="A202" s="311" t="s">
        <v>138</v>
      </c>
      <c r="B202" s="316" t="s">
        <v>139</v>
      </c>
      <c r="C202" s="101">
        <v>113</v>
      </c>
      <c r="D202" s="249">
        <v>15</v>
      </c>
      <c r="E202" s="19">
        <v>2904</v>
      </c>
      <c r="F202" s="60">
        <f>E202*0.05-0.01</f>
        <v>145.19000000000003</v>
      </c>
      <c r="G202" s="60"/>
      <c r="H202" s="64">
        <v>49.2</v>
      </c>
      <c r="I202" s="64">
        <v>145.35</v>
      </c>
      <c r="J202" s="65">
        <v>0.01</v>
      </c>
      <c r="K202" s="64">
        <v>0</v>
      </c>
      <c r="L202" s="64"/>
      <c r="M202" s="19">
        <f>ROUND(E202+F202-H202+J202-K202-L202,0)</f>
        <v>3000</v>
      </c>
      <c r="N202" s="317"/>
    </row>
    <row r="203" spans="1:17" ht="26.25" customHeight="1" x14ac:dyDescent="0.25">
      <c r="A203" s="311" t="s">
        <v>140</v>
      </c>
      <c r="B203" s="316" t="s">
        <v>141</v>
      </c>
      <c r="C203" s="101">
        <v>113</v>
      </c>
      <c r="D203" s="249">
        <v>15</v>
      </c>
      <c r="E203" s="19">
        <v>1116.855</v>
      </c>
      <c r="F203" s="60">
        <f>E203*0.05</f>
        <v>55.842750000000002</v>
      </c>
      <c r="G203" s="60"/>
      <c r="H203" s="172">
        <v>0</v>
      </c>
      <c r="I203" s="172">
        <v>200.7</v>
      </c>
      <c r="J203" s="173">
        <v>141.94072</v>
      </c>
      <c r="K203" s="172">
        <v>0</v>
      </c>
      <c r="L203" s="172"/>
      <c r="M203" s="19">
        <f>E203+F203-H203+J203-K203-L203</f>
        <v>1314.6384700000001</v>
      </c>
      <c r="N203" s="317"/>
    </row>
    <row r="204" spans="1:17" ht="26.25" customHeight="1" x14ac:dyDescent="0.25">
      <c r="A204" s="311" t="s">
        <v>142</v>
      </c>
      <c r="B204" s="316" t="s">
        <v>143</v>
      </c>
      <c r="C204" s="101">
        <v>113</v>
      </c>
      <c r="D204" s="249">
        <v>15</v>
      </c>
      <c r="E204" s="19">
        <v>2957.13</v>
      </c>
      <c r="F204" s="60">
        <f>E204*0.05-0.01</f>
        <v>147.84650000000002</v>
      </c>
      <c r="G204" s="60"/>
      <c r="H204" s="172">
        <v>54.984016000000025</v>
      </c>
      <c r="I204" s="172">
        <v>145.35</v>
      </c>
      <c r="J204" s="173">
        <v>0.01</v>
      </c>
      <c r="K204" s="172">
        <v>0</v>
      </c>
      <c r="L204" s="172"/>
      <c r="M204" s="19">
        <f>ROUND(E204+F204-H204+J204-K204-L204,0)</f>
        <v>3050</v>
      </c>
      <c r="N204" s="317"/>
    </row>
    <row r="205" spans="1:17" ht="15.75" thickBot="1" x14ac:dyDescent="0.3">
      <c r="A205" s="309"/>
      <c r="B205" s="318"/>
      <c r="C205" s="319"/>
      <c r="D205" s="320" t="s">
        <v>31</v>
      </c>
      <c r="E205" s="321">
        <f t="shared" ref="E205:M205" si="14">SUM(E199:E204)</f>
        <v>14902.3475</v>
      </c>
      <c r="F205" s="321">
        <f t="shared" si="14"/>
        <v>745.06737500000008</v>
      </c>
      <c r="G205" s="321">
        <f t="shared" si="14"/>
        <v>0</v>
      </c>
      <c r="H205" s="321">
        <f t="shared" si="14"/>
        <v>364.12119999999993</v>
      </c>
      <c r="I205" s="321"/>
      <c r="J205" s="321">
        <f t="shared" si="14"/>
        <v>141.99071999999998</v>
      </c>
      <c r="K205" s="321">
        <f t="shared" si="14"/>
        <v>0</v>
      </c>
      <c r="L205" s="321">
        <f t="shared" si="14"/>
        <v>0</v>
      </c>
      <c r="M205" s="321">
        <f t="shared" si="14"/>
        <v>15425.284877</v>
      </c>
      <c r="N205" s="306"/>
    </row>
    <row r="206" spans="1:17" x14ac:dyDescent="0.25">
      <c r="A206" s="309"/>
      <c r="B206" s="318"/>
      <c r="C206" s="319"/>
      <c r="D206" s="315"/>
      <c r="E206" s="322"/>
      <c r="F206" s="323"/>
      <c r="G206" s="323"/>
      <c r="H206" s="322"/>
      <c r="I206" s="322"/>
      <c r="J206" s="323"/>
      <c r="K206" s="322"/>
      <c r="L206" s="322"/>
      <c r="M206" s="322"/>
      <c r="N206" s="306"/>
    </row>
    <row r="207" spans="1:17" x14ac:dyDescent="0.25">
      <c r="A207" s="309"/>
      <c r="B207" s="318"/>
      <c r="C207" s="319"/>
      <c r="D207" s="315"/>
      <c r="E207" s="322"/>
      <c r="F207" s="323"/>
      <c r="G207" s="323"/>
      <c r="H207" s="322"/>
      <c r="I207" s="322"/>
      <c r="J207" s="323"/>
      <c r="K207" s="322"/>
      <c r="L207" s="322"/>
      <c r="M207" s="322"/>
      <c r="N207" s="306"/>
    </row>
    <row r="208" spans="1:17" x14ac:dyDescent="0.25">
      <c r="A208" s="309"/>
      <c r="B208" s="318"/>
      <c r="C208" s="319"/>
      <c r="D208" s="315"/>
      <c r="E208" s="322"/>
      <c r="F208" s="323"/>
      <c r="G208" s="323"/>
      <c r="H208" s="322"/>
      <c r="I208" s="322"/>
      <c r="J208" s="323"/>
      <c r="K208" s="322"/>
      <c r="L208" s="322"/>
      <c r="M208" s="322"/>
      <c r="N208" s="306"/>
    </row>
    <row r="209" spans="1:17" s="43" customFormat="1" ht="15.75" thickBot="1" x14ac:dyDescent="0.3">
      <c r="A209" s="297"/>
      <c r="B209" s="38"/>
      <c r="C209" s="39"/>
      <c r="D209"/>
      <c r="E209"/>
      <c r="F209" s="40"/>
      <c r="G209" s="40"/>
      <c r="H209" s="37"/>
      <c r="I209"/>
      <c r="J209" s="41"/>
      <c r="K209"/>
      <c r="L209"/>
      <c r="M209"/>
      <c r="N209"/>
      <c r="O209" s="1"/>
      <c r="P209"/>
      <c r="Q209"/>
    </row>
    <row r="210" spans="1:17" s="1" customFormat="1" x14ac:dyDescent="0.25">
      <c r="A210" s="406" t="s">
        <v>32</v>
      </c>
      <c r="B210" s="406"/>
      <c r="C210" s="406"/>
      <c r="D210" s="406"/>
      <c r="F210" s="407" t="s">
        <v>33</v>
      </c>
      <c r="G210" s="407"/>
      <c r="H210" s="407"/>
      <c r="I210" s="30"/>
      <c r="J210"/>
      <c r="K210"/>
      <c r="L210"/>
      <c r="M210" s="407" t="s">
        <v>34</v>
      </c>
      <c r="N210" s="407"/>
      <c r="P210"/>
      <c r="Q210"/>
    </row>
    <row r="211" spans="1:17" s="43" customFormat="1" x14ac:dyDescent="0.25">
      <c r="A211" s="406" t="s">
        <v>35</v>
      </c>
      <c r="B211" s="406"/>
      <c r="C211" s="406"/>
      <c r="D211" s="406"/>
      <c r="E211" s="406" t="s">
        <v>36</v>
      </c>
      <c r="F211" s="406"/>
      <c r="G211" s="406"/>
      <c r="H211" s="406"/>
      <c r="I211" s="406"/>
      <c r="J211" s="406"/>
      <c r="K211"/>
      <c r="L211"/>
      <c r="M211" s="406" t="s">
        <v>37</v>
      </c>
      <c r="N211" s="406"/>
      <c r="O211" s="1"/>
      <c r="P211"/>
      <c r="Q211"/>
    </row>
    <row r="212" spans="1:17" s="43" customFormat="1" x14ac:dyDescent="0.25">
      <c r="A212" s="74"/>
      <c r="B212" s="45"/>
      <c r="C212" s="30"/>
      <c r="D212"/>
      <c r="E212" s="30"/>
      <c r="F212" s="46"/>
      <c r="G212" s="46"/>
      <c r="H212" s="30"/>
      <c r="I212" s="30"/>
      <c r="J212" s="46"/>
      <c r="K212"/>
      <c r="L212"/>
      <c r="M212" s="30"/>
      <c r="N212" s="30"/>
      <c r="O212" s="1"/>
      <c r="P212"/>
      <c r="Q212"/>
    </row>
    <row r="213" spans="1:17" s="43" customFormat="1" x14ac:dyDescent="0.25">
      <c r="A213" s="74"/>
      <c r="B213" s="45"/>
      <c r="C213" s="30"/>
      <c r="D213"/>
      <c r="E213" s="30"/>
      <c r="F213" s="46"/>
      <c r="G213" s="46"/>
      <c r="H213" s="30"/>
      <c r="I213" s="30"/>
      <c r="J213" s="46"/>
      <c r="K213"/>
      <c r="L213"/>
      <c r="M213" s="30"/>
      <c r="N213" s="30"/>
      <c r="O213" s="1"/>
      <c r="P213"/>
      <c r="Q213"/>
    </row>
    <row r="214" spans="1:17" s="43" customFormat="1" x14ac:dyDescent="0.25">
      <c r="A214" s="309"/>
      <c r="B214" s="318"/>
      <c r="C214" s="319"/>
      <c r="D214" s="315"/>
      <c r="E214" s="322"/>
      <c r="F214" s="323"/>
      <c r="G214" s="323"/>
      <c r="H214" s="322"/>
      <c r="I214" s="322"/>
      <c r="J214" s="323"/>
      <c r="K214" s="322"/>
      <c r="L214" s="322"/>
      <c r="M214" s="322"/>
      <c r="N214" s="306"/>
      <c r="O214" s="1"/>
      <c r="P214"/>
      <c r="Q214"/>
    </row>
    <row r="215" spans="1:17" s="43" customFormat="1" x14ac:dyDescent="0.25">
      <c r="A215" s="309"/>
      <c r="B215" s="318"/>
      <c r="C215" s="319"/>
      <c r="D215" s="315"/>
      <c r="E215" s="322"/>
      <c r="F215" s="323"/>
      <c r="G215" s="323"/>
      <c r="H215" s="322"/>
      <c r="I215" s="322"/>
      <c r="J215" s="323"/>
      <c r="K215" s="322"/>
      <c r="L215" s="322"/>
      <c r="M215" s="322"/>
      <c r="N215" s="306"/>
      <c r="O215" s="1"/>
      <c r="P215"/>
      <c r="Q215"/>
    </row>
    <row r="216" spans="1:17" s="43" customFormat="1" ht="29.25" x14ac:dyDescent="0.5">
      <c r="A216" s="47"/>
      <c r="B216" s="324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1"/>
      <c r="P216"/>
      <c r="Q216"/>
    </row>
    <row r="217" spans="1:17" s="43" customFormat="1" ht="29.25" x14ac:dyDescent="0.5">
      <c r="A217" s="47"/>
      <c r="B217" s="324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1"/>
      <c r="P217"/>
      <c r="Q217"/>
    </row>
    <row r="218" spans="1:17" s="43" customFormat="1" ht="29.25" x14ac:dyDescent="0.5">
      <c r="A218" s="47"/>
      <c r="B218" s="324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1"/>
      <c r="P218"/>
      <c r="Q218"/>
    </row>
    <row r="219" spans="1:17" s="43" customFormat="1" ht="29.25" x14ac:dyDescent="0.5">
      <c r="A219" s="47"/>
      <c r="B219" s="324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1"/>
      <c r="P219"/>
      <c r="Q219"/>
    </row>
    <row r="220" spans="1:17" s="43" customFormat="1" ht="29.25" x14ac:dyDescent="0.5">
      <c r="A220" s="47"/>
      <c r="B220" s="324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1"/>
      <c r="P220"/>
      <c r="Q220"/>
    </row>
    <row r="221" spans="1:17" s="43" customFormat="1" ht="29.25" customHeight="1" x14ac:dyDescent="0.5">
      <c r="A221" s="408"/>
      <c r="B221" s="408"/>
      <c r="C221" s="408"/>
      <c r="D221" s="408"/>
      <c r="E221" s="408"/>
      <c r="F221" s="408"/>
      <c r="G221" s="408"/>
      <c r="H221" s="408"/>
      <c r="I221" s="408"/>
      <c r="J221" s="408"/>
      <c r="K221" s="408"/>
      <c r="L221" s="408"/>
      <c r="M221" s="408"/>
      <c r="N221" s="408"/>
      <c r="O221" s="1"/>
      <c r="P221"/>
      <c r="Q221"/>
    </row>
    <row r="222" spans="1:17" s="43" customFormat="1" ht="23.25" x14ac:dyDescent="0.35">
      <c r="A222" s="409" t="s">
        <v>1</v>
      </c>
      <c r="B222" s="409"/>
      <c r="C222" s="409"/>
      <c r="D222" s="409"/>
      <c r="E222" s="409"/>
      <c r="F222" s="409"/>
      <c r="G222" s="409"/>
      <c r="H222" s="409"/>
      <c r="I222" s="409"/>
      <c r="J222" s="409"/>
      <c r="K222" s="409"/>
      <c r="L222" s="409"/>
      <c r="M222" s="409"/>
      <c r="N222" s="409"/>
      <c r="O222" s="1"/>
      <c r="P222"/>
      <c r="Q222"/>
    </row>
    <row r="223" spans="1:17" s="43" customFormat="1" ht="16.5" customHeight="1" x14ac:dyDescent="0.35">
      <c r="A223" s="325" t="s">
        <v>2</v>
      </c>
      <c r="B223" s="327"/>
      <c r="C223" s="326"/>
      <c r="D223" s="326"/>
      <c r="E223" s="326"/>
      <c r="F223" s="328"/>
      <c r="G223" s="328"/>
      <c r="H223" s="326"/>
      <c r="I223" s="326"/>
      <c r="J223" s="328"/>
      <c r="K223" s="326"/>
      <c r="L223" s="326"/>
      <c r="M223" s="326"/>
      <c r="N223" s="326"/>
      <c r="O223" s="1"/>
      <c r="P223"/>
      <c r="Q223"/>
    </row>
    <row r="224" spans="1:17" s="43" customFormat="1" ht="16.5" customHeight="1" x14ac:dyDescent="0.25">
      <c r="A224" s="417" t="s">
        <v>144</v>
      </c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266" t="s">
        <v>3</v>
      </c>
      <c r="O224" s="1"/>
      <c r="P224"/>
      <c r="Q224"/>
    </row>
    <row r="225" spans="1:17" s="43" customFormat="1" ht="16.5" customHeight="1" x14ac:dyDescent="0.25">
      <c r="A225" s="329"/>
      <c r="B225" s="330"/>
      <c r="C225" s="329"/>
      <c r="D225" s="329"/>
      <c r="E225" s="329"/>
      <c r="F225" s="331"/>
      <c r="G225" s="331"/>
      <c r="H225" s="329"/>
      <c r="I225" s="329"/>
      <c r="J225" s="331"/>
      <c r="K225" s="329"/>
      <c r="L225" s="329"/>
      <c r="M225" s="329"/>
      <c r="N225" s="415" t="s">
        <v>5</v>
      </c>
      <c r="O225" s="1"/>
      <c r="P225"/>
      <c r="Q225"/>
    </row>
    <row r="226" spans="1:17" x14ac:dyDescent="0.25">
      <c r="A226" s="8" t="str">
        <f>A197</f>
        <v>PERIODO DEL 16 AL 31 DE ENERO DE 2020</v>
      </c>
      <c r="B226" s="4"/>
      <c r="C226" s="332"/>
      <c r="D226" s="333"/>
      <c r="E226" s="334"/>
      <c r="F226" s="335"/>
      <c r="G226" s="335"/>
      <c r="H226" s="334"/>
      <c r="I226" s="334"/>
      <c r="J226" s="335"/>
      <c r="K226" s="334"/>
      <c r="L226" s="334"/>
      <c r="M226" s="334"/>
      <c r="N226" s="416"/>
    </row>
    <row r="227" spans="1:17" ht="27" x14ac:dyDescent="0.25">
      <c r="A227" s="9" t="s">
        <v>7</v>
      </c>
      <c r="B227" s="10" t="s">
        <v>8</v>
      </c>
      <c r="C227" s="9" t="s">
        <v>9</v>
      </c>
      <c r="D227" s="9" t="s">
        <v>10</v>
      </c>
      <c r="E227" s="9" t="s">
        <v>11</v>
      </c>
      <c r="F227" s="11" t="s">
        <v>12</v>
      </c>
      <c r="G227" s="12" t="s">
        <v>13</v>
      </c>
      <c r="H227" s="9" t="s">
        <v>14</v>
      </c>
      <c r="I227" s="13" t="s">
        <v>15</v>
      </c>
      <c r="J227" s="13" t="s">
        <v>39</v>
      </c>
      <c r="K227" s="14" t="s">
        <v>17</v>
      </c>
      <c r="L227" s="14" t="s">
        <v>18</v>
      </c>
      <c r="M227" s="15" t="s">
        <v>19</v>
      </c>
      <c r="N227" s="9" t="s">
        <v>20</v>
      </c>
    </row>
    <row r="228" spans="1:17" ht="26.25" customHeight="1" x14ac:dyDescent="0.25">
      <c r="A228" s="290" t="s">
        <v>145</v>
      </c>
      <c r="B228" s="288" t="s">
        <v>146</v>
      </c>
      <c r="C228" s="101">
        <v>113</v>
      </c>
      <c r="D228" s="249">
        <v>15</v>
      </c>
      <c r="E228" s="19">
        <v>3102.45</v>
      </c>
      <c r="F228" s="60">
        <f>E228*0.05-0.01</f>
        <v>155.11250000000001</v>
      </c>
      <c r="G228" s="60"/>
      <c r="H228" s="64">
        <v>91.044832000000014</v>
      </c>
      <c r="I228" s="64">
        <v>125.1</v>
      </c>
      <c r="J228" s="65">
        <v>0.01</v>
      </c>
      <c r="K228" s="64">
        <v>0</v>
      </c>
      <c r="L228" s="64"/>
      <c r="M228" s="19">
        <f>E228+F228-H228+J228-K228-L228</f>
        <v>3166.5276680000002</v>
      </c>
      <c r="N228" s="289"/>
    </row>
    <row r="229" spans="1:17" ht="26.25" customHeight="1" x14ac:dyDescent="0.25">
      <c r="A229" s="25" t="s">
        <v>147</v>
      </c>
      <c r="B229" s="288" t="s">
        <v>148</v>
      </c>
      <c r="C229" s="101">
        <v>113</v>
      </c>
      <c r="D229" s="249">
        <v>15</v>
      </c>
      <c r="E229" s="19">
        <v>4304.7700000000004</v>
      </c>
      <c r="F229" s="60">
        <f>E229*0.05</f>
        <v>215.23850000000004</v>
      </c>
      <c r="G229" s="60"/>
      <c r="H229" s="19">
        <v>160.54</v>
      </c>
      <c r="I229" s="19">
        <v>0</v>
      </c>
      <c r="J229" s="20">
        <v>0</v>
      </c>
      <c r="K229" s="19">
        <v>0</v>
      </c>
      <c r="L229" s="19"/>
      <c r="M229" s="19">
        <f>E229+F229-H229+J229-K229-L229</f>
        <v>4359.4685000000009</v>
      </c>
      <c r="N229" s="19"/>
      <c r="O229" s="336"/>
      <c r="P229" s="337"/>
    </row>
    <row r="230" spans="1:17" ht="26.25" customHeight="1" x14ac:dyDescent="0.25">
      <c r="A230" s="290" t="s">
        <v>149</v>
      </c>
      <c r="B230" s="288" t="s">
        <v>148</v>
      </c>
      <c r="C230" s="101">
        <v>113</v>
      </c>
      <c r="D230" s="249">
        <v>15</v>
      </c>
      <c r="E230" s="19">
        <f>3142.53/15*D230</f>
        <v>3142.53</v>
      </c>
      <c r="F230" s="60">
        <f>E230*0.05-0.01</f>
        <v>157.11650000000003</v>
      </c>
      <c r="G230" s="60">
        <v>200</v>
      </c>
      <c r="H230" s="64">
        <v>95.405536000000012</v>
      </c>
      <c r="I230" s="64">
        <v>125.1</v>
      </c>
      <c r="J230" s="65">
        <v>0.01</v>
      </c>
      <c r="K230" s="64">
        <v>0</v>
      </c>
      <c r="L230" s="64"/>
      <c r="M230" s="19">
        <f>E230+F230-H230+J230-K230-L230+G230</f>
        <v>3404.2509640000003</v>
      </c>
      <c r="N230" s="289"/>
      <c r="O230" s="338"/>
    </row>
    <row r="231" spans="1:17" ht="26.25" customHeight="1" x14ac:dyDescent="0.25">
      <c r="A231" s="290" t="s">
        <v>150</v>
      </c>
      <c r="B231" s="288" t="s">
        <v>151</v>
      </c>
      <c r="C231" s="101">
        <v>113</v>
      </c>
      <c r="D231" s="249">
        <v>15</v>
      </c>
      <c r="E231" s="19">
        <v>3456.76</v>
      </c>
      <c r="F231" s="60">
        <f>E231*0.05-0.01</f>
        <v>172.82800000000003</v>
      </c>
      <c r="G231" s="60"/>
      <c r="H231" s="64">
        <v>129.6</v>
      </c>
      <c r="I231" s="64">
        <v>125.1</v>
      </c>
      <c r="J231" s="65">
        <v>0.01</v>
      </c>
      <c r="K231" s="64">
        <v>0</v>
      </c>
      <c r="L231" s="64"/>
      <c r="M231" s="19">
        <f>E231+F231-H231+J231-K231-L231</f>
        <v>3499.9980000000005</v>
      </c>
      <c r="N231" s="289"/>
      <c r="O231" s="338"/>
    </row>
    <row r="232" spans="1:17" ht="15.75" thickBot="1" x14ac:dyDescent="0.3">
      <c r="A232" s="339"/>
      <c r="B232" s="340"/>
      <c r="C232" s="341"/>
      <c r="D232" s="320" t="s">
        <v>31</v>
      </c>
      <c r="E232" s="342">
        <f>SUM(E228:E231)</f>
        <v>14006.51</v>
      </c>
      <c r="F232" s="342">
        <f t="shared" ref="F232:M232" si="15">SUM(F228:F231)</f>
        <v>700.29550000000017</v>
      </c>
      <c r="G232" s="342">
        <f t="shared" si="15"/>
        <v>200</v>
      </c>
      <c r="H232" s="342">
        <f t="shared" si="15"/>
        <v>476.59036800000001</v>
      </c>
      <c r="I232" s="342"/>
      <c r="J232" s="342">
        <f t="shared" si="15"/>
        <v>0.03</v>
      </c>
      <c r="K232" s="342">
        <f t="shared" si="15"/>
        <v>0</v>
      </c>
      <c r="L232" s="342">
        <f t="shared" si="15"/>
        <v>0</v>
      </c>
      <c r="M232" s="342">
        <f t="shared" si="15"/>
        <v>14430.245132000004</v>
      </c>
      <c r="N232" s="333"/>
      <c r="O232" s="338"/>
    </row>
    <row r="233" spans="1:17" x14ac:dyDescent="0.25">
      <c r="A233" s="339"/>
      <c r="B233" s="340"/>
      <c r="C233" s="341"/>
      <c r="D233" s="315"/>
      <c r="E233" s="343"/>
      <c r="F233" s="344"/>
      <c r="G233" s="344"/>
      <c r="H233" s="343"/>
      <c r="I233" s="343"/>
      <c r="J233" s="344"/>
      <c r="K233" s="343"/>
      <c r="L233" s="343"/>
      <c r="M233" s="343"/>
      <c r="N233" s="333"/>
      <c r="O233" s="338"/>
    </row>
    <row r="234" spans="1:17" x14ac:dyDescent="0.25">
      <c r="C234" s="30"/>
      <c r="O234" s="338"/>
    </row>
    <row r="235" spans="1:17" ht="15.75" x14ac:dyDescent="0.25">
      <c r="A235" s="410" t="s">
        <v>152</v>
      </c>
      <c r="B235" s="410"/>
      <c r="C235" s="410"/>
      <c r="D235" s="41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338"/>
    </row>
    <row r="236" spans="1:17" x14ac:dyDescent="0.25">
      <c r="A236" s="8" t="str">
        <f>A226</f>
        <v>PERIODO DEL 16 AL 31 DE ENERO DE 2020</v>
      </c>
      <c r="B236" s="4"/>
      <c r="C236" s="345"/>
      <c r="D236" s="346"/>
      <c r="E236" s="194"/>
      <c r="F236" s="195"/>
      <c r="G236" s="195"/>
      <c r="H236" s="194"/>
      <c r="I236" s="194"/>
      <c r="J236" s="195"/>
      <c r="K236" s="194"/>
      <c r="L236" s="194"/>
      <c r="M236" s="194"/>
      <c r="N236" s="346"/>
      <c r="O236" s="338"/>
    </row>
    <row r="237" spans="1:17" ht="27" x14ac:dyDescent="0.25">
      <c r="A237" s="9" t="s">
        <v>7</v>
      </c>
      <c r="B237" s="10" t="s">
        <v>8</v>
      </c>
      <c r="C237" s="9" t="s">
        <v>9</v>
      </c>
      <c r="D237" s="9" t="s">
        <v>10</v>
      </c>
      <c r="E237" s="9" t="s">
        <v>11</v>
      </c>
      <c r="F237" s="11" t="s">
        <v>12</v>
      </c>
      <c r="G237" s="12" t="s">
        <v>13</v>
      </c>
      <c r="H237" s="9" t="s">
        <v>14</v>
      </c>
      <c r="I237" s="13" t="s">
        <v>15</v>
      </c>
      <c r="J237" s="13" t="s">
        <v>39</v>
      </c>
      <c r="K237" s="14" t="s">
        <v>17</v>
      </c>
      <c r="L237" s="14" t="s">
        <v>18</v>
      </c>
      <c r="M237" s="15" t="s">
        <v>19</v>
      </c>
      <c r="N237" s="9" t="s">
        <v>20</v>
      </c>
    </row>
    <row r="238" spans="1:17" ht="25.5" customHeight="1" x14ac:dyDescent="0.25">
      <c r="A238" s="25" t="s">
        <v>153</v>
      </c>
      <c r="B238" s="348" t="s">
        <v>154</v>
      </c>
      <c r="C238" s="101">
        <v>113</v>
      </c>
      <c r="D238" s="164">
        <v>15</v>
      </c>
      <c r="E238" s="19">
        <f>3102.45/15*D238</f>
        <v>3102.45</v>
      </c>
      <c r="F238" s="60">
        <f>E238*0.05-0.01</f>
        <v>155.11250000000001</v>
      </c>
      <c r="G238" s="60"/>
      <c r="H238" s="64">
        <v>91.044832000000014</v>
      </c>
      <c r="I238" s="64">
        <v>125.1</v>
      </c>
      <c r="J238" s="65">
        <v>0.01</v>
      </c>
      <c r="K238" s="64">
        <v>0</v>
      </c>
      <c r="L238" s="64"/>
      <c r="M238" s="19">
        <f>E238+F238-H238+J238-K238-L238+G238</f>
        <v>3166.5276680000002</v>
      </c>
      <c r="N238" s="347"/>
    </row>
    <row r="239" spans="1:17" ht="25.5" customHeight="1" x14ac:dyDescent="0.25">
      <c r="A239" s="25" t="s">
        <v>155</v>
      </c>
      <c r="B239" s="348" t="s">
        <v>156</v>
      </c>
      <c r="C239" s="101">
        <v>113</v>
      </c>
      <c r="D239" s="164">
        <v>15</v>
      </c>
      <c r="E239" s="19">
        <v>2261.3700000000003</v>
      </c>
      <c r="F239" s="60">
        <f>E239*0.05</f>
        <v>113.06850000000003</v>
      </c>
      <c r="G239" s="60"/>
      <c r="H239" s="64">
        <v>0</v>
      </c>
      <c r="I239" s="64">
        <v>174.75</v>
      </c>
      <c r="J239" s="65">
        <v>42.741759999999971</v>
      </c>
      <c r="K239" s="19">
        <v>0</v>
      </c>
      <c r="L239" s="19"/>
      <c r="M239" s="19">
        <f>E239+F239-H239+J239-K239-L239+G239</f>
        <v>2417.1802600000001</v>
      </c>
      <c r="N239" s="347"/>
    </row>
    <row r="240" spans="1:17" ht="20.25" customHeight="1" thickBot="1" x14ac:dyDescent="0.3">
      <c r="A240" s="339"/>
      <c r="B240" s="340"/>
      <c r="C240" s="341"/>
      <c r="D240" s="320" t="s">
        <v>31</v>
      </c>
      <c r="E240" s="342">
        <f>SUM(E238:E239)</f>
        <v>5363.82</v>
      </c>
      <c r="F240" s="342">
        <f t="shared" ref="F240:M240" si="16">SUM(F238:F239)</f>
        <v>268.18100000000004</v>
      </c>
      <c r="G240" s="342">
        <f t="shared" si="16"/>
        <v>0</v>
      </c>
      <c r="H240" s="342">
        <f t="shared" si="16"/>
        <v>91.044832000000014</v>
      </c>
      <c r="I240" s="342"/>
      <c r="J240" s="342">
        <f t="shared" si="16"/>
        <v>42.751759999999969</v>
      </c>
      <c r="K240" s="342">
        <f t="shared" si="16"/>
        <v>0</v>
      </c>
      <c r="L240" s="342">
        <f t="shared" si="16"/>
        <v>0</v>
      </c>
      <c r="M240" s="342">
        <f t="shared" si="16"/>
        <v>5583.7079279999998</v>
      </c>
      <c r="N240" s="333"/>
      <c r="O240" s="338"/>
    </row>
    <row r="241" spans="1:17" ht="20.25" customHeight="1" x14ac:dyDescent="0.25">
      <c r="A241" s="339"/>
      <c r="B241" s="340"/>
      <c r="C241" s="341"/>
      <c r="D241" s="315"/>
      <c r="E241" s="343"/>
      <c r="F241" s="344"/>
      <c r="G241" s="344"/>
      <c r="H241" s="343"/>
      <c r="I241" s="343"/>
      <c r="J241" s="344"/>
      <c r="K241" s="343"/>
      <c r="L241" s="343"/>
      <c r="M241" s="343"/>
      <c r="N241" s="333"/>
      <c r="O241" s="338"/>
    </row>
    <row r="242" spans="1:17" ht="20.25" customHeight="1" x14ac:dyDescent="0.25">
      <c r="A242" s="410" t="s">
        <v>157</v>
      </c>
      <c r="B242" s="410"/>
      <c r="C242" s="410"/>
      <c r="D242" s="410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  <c r="O242" s="338"/>
    </row>
    <row r="243" spans="1:17" ht="20.25" customHeight="1" x14ac:dyDescent="0.25">
      <c r="A243" s="8" t="str">
        <f>A236</f>
        <v>PERIODO DEL 16 AL 31 DE ENERO DE 2020</v>
      </c>
      <c r="B243" s="4"/>
      <c r="C243" s="345"/>
      <c r="D243" s="346"/>
      <c r="E243" s="194"/>
      <c r="F243" s="195"/>
      <c r="G243" s="195"/>
      <c r="H243" s="194"/>
      <c r="I243" s="194"/>
      <c r="J243" s="195"/>
      <c r="K243" s="194"/>
      <c r="L243" s="194"/>
      <c r="M243" s="194"/>
      <c r="N243" s="346"/>
      <c r="O243" s="338"/>
    </row>
    <row r="244" spans="1:17" ht="27" x14ac:dyDescent="0.25">
      <c r="A244" s="9" t="s">
        <v>7</v>
      </c>
      <c r="B244" s="10" t="s">
        <v>8</v>
      </c>
      <c r="C244" s="9" t="s">
        <v>9</v>
      </c>
      <c r="D244" s="9" t="s">
        <v>10</v>
      </c>
      <c r="E244" s="9" t="s">
        <v>11</v>
      </c>
      <c r="F244" s="11" t="s">
        <v>12</v>
      </c>
      <c r="G244" s="12" t="s">
        <v>13</v>
      </c>
      <c r="H244" s="9" t="s">
        <v>14</v>
      </c>
      <c r="I244" s="13" t="s">
        <v>15</v>
      </c>
      <c r="J244" s="13" t="s">
        <v>39</v>
      </c>
      <c r="K244" s="14" t="s">
        <v>17</v>
      </c>
      <c r="L244" s="14" t="s">
        <v>18</v>
      </c>
      <c r="M244" s="15" t="s">
        <v>19</v>
      </c>
      <c r="N244" s="9" t="s">
        <v>20</v>
      </c>
    </row>
    <row r="245" spans="1:17" ht="26.25" customHeight="1" x14ac:dyDescent="0.25">
      <c r="A245" s="16" t="s">
        <v>158</v>
      </c>
      <c r="B245" s="17" t="s">
        <v>159</v>
      </c>
      <c r="C245" s="101">
        <v>113</v>
      </c>
      <c r="D245" s="164">
        <v>15</v>
      </c>
      <c r="E245" s="19">
        <f>3102.45/15*D245</f>
        <v>3102.45</v>
      </c>
      <c r="F245" s="60">
        <f>E245*0.05-0.01</f>
        <v>155.11250000000001</v>
      </c>
      <c r="G245" s="60"/>
      <c r="H245" s="64">
        <v>91.044832000000014</v>
      </c>
      <c r="I245" s="64">
        <v>125.1</v>
      </c>
      <c r="J245" s="65">
        <v>0.01</v>
      </c>
      <c r="K245" s="64">
        <v>0</v>
      </c>
      <c r="L245" s="64"/>
      <c r="M245" s="19">
        <f>E245+F245-H245+J245-K245-L245</f>
        <v>3166.5276680000002</v>
      </c>
      <c r="N245" s="347"/>
    </row>
    <row r="246" spans="1:17" ht="26.25" customHeight="1" x14ac:dyDescent="0.25">
      <c r="A246" s="25"/>
      <c r="B246" s="348"/>
      <c r="C246" s="101"/>
      <c r="D246" s="164"/>
      <c r="E246" s="19"/>
      <c r="F246" s="60"/>
      <c r="G246" s="60"/>
      <c r="H246" s="64"/>
      <c r="I246" s="64"/>
      <c r="J246" s="65"/>
      <c r="K246" s="19"/>
      <c r="L246" s="19"/>
      <c r="M246" s="19"/>
      <c r="N246" s="23"/>
    </row>
    <row r="247" spans="1:17" ht="20.25" customHeight="1" thickBot="1" x14ac:dyDescent="0.3">
      <c r="A247" s="339"/>
      <c r="B247" s="340"/>
      <c r="C247" s="341"/>
      <c r="D247" s="350" t="s">
        <v>31</v>
      </c>
      <c r="E247" s="203">
        <f>SUM(E245:E246)</f>
        <v>3102.45</v>
      </c>
      <c r="F247" s="203">
        <f t="shared" ref="F247:M247" si="17">SUM(F245:F246)</f>
        <v>155.11250000000001</v>
      </c>
      <c r="G247" s="203">
        <f t="shared" si="17"/>
        <v>0</v>
      </c>
      <c r="H247" s="203">
        <f t="shared" si="17"/>
        <v>91.044832000000014</v>
      </c>
      <c r="I247" s="203"/>
      <c r="J247" s="203">
        <f t="shared" si="17"/>
        <v>0.01</v>
      </c>
      <c r="K247" s="203">
        <f t="shared" si="17"/>
        <v>0</v>
      </c>
      <c r="L247" s="203">
        <f t="shared" si="17"/>
        <v>0</v>
      </c>
      <c r="M247" s="203">
        <f t="shared" si="17"/>
        <v>3166.5276680000002</v>
      </c>
      <c r="N247" s="333"/>
      <c r="O247" s="338"/>
    </row>
    <row r="248" spans="1:17" ht="20.25" customHeight="1" x14ac:dyDescent="0.25">
      <c r="A248" s="339"/>
      <c r="B248" s="340"/>
      <c r="C248" s="341"/>
      <c r="D248" s="315"/>
      <c r="E248" s="343"/>
      <c r="F248" s="344"/>
      <c r="G248" s="344"/>
      <c r="H248" s="343"/>
      <c r="I248" s="343"/>
      <c r="J248" s="344"/>
      <c r="K248" s="343"/>
      <c r="L248" s="343"/>
      <c r="M248" s="343"/>
      <c r="N248" s="333"/>
      <c r="O248" s="338"/>
    </row>
    <row r="249" spans="1:17" ht="20.25" customHeight="1" thickBot="1" x14ac:dyDescent="0.3">
      <c r="A249" s="297"/>
      <c r="B249" s="38"/>
      <c r="C249" s="39"/>
      <c r="F249" s="40"/>
      <c r="G249" s="40"/>
      <c r="H249" s="37"/>
      <c r="O249" s="338"/>
    </row>
    <row r="250" spans="1:17" s="1" customFormat="1" x14ac:dyDescent="0.25">
      <c r="A250" s="406" t="s">
        <v>32</v>
      </c>
      <c r="B250" s="406"/>
      <c r="C250" s="406"/>
      <c r="D250" s="406"/>
      <c r="F250" s="407" t="s">
        <v>33</v>
      </c>
      <c r="G250" s="407"/>
      <c r="H250" s="407"/>
      <c r="I250" s="30"/>
      <c r="J250"/>
      <c r="K250"/>
      <c r="L250"/>
      <c r="M250" s="407" t="s">
        <v>34</v>
      </c>
      <c r="N250" s="407"/>
      <c r="P250"/>
      <c r="Q250"/>
    </row>
    <row r="251" spans="1:17" s="43" customFormat="1" x14ac:dyDescent="0.25">
      <c r="A251" s="406" t="s">
        <v>35</v>
      </c>
      <c r="B251" s="406"/>
      <c r="C251" s="406"/>
      <c r="D251" s="406"/>
      <c r="E251" s="406" t="s">
        <v>36</v>
      </c>
      <c r="F251" s="406"/>
      <c r="G251" s="406"/>
      <c r="H251" s="406"/>
      <c r="I251" s="406"/>
      <c r="J251" s="406"/>
      <c r="K251"/>
      <c r="L251"/>
      <c r="M251" s="406" t="s">
        <v>37</v>
      </c>
      <c r="N251" s="406"/>
      <c r="O251" s="1"/>
      <c r="P251"/>
      <c r="Q251"/>
    </row>
    <row r="252" spans="1:17" ht="27" customHeight="1" x14ac:dyDescent="0.5">
      <c r="A252" s="408" t="s">
        <v>0</v>
      </c>
      <c r="B252" s="408"/>
      <c r="C252" s="408"/>
      <c r="D252" s="408"/>
      <c r="E252" s="408"/>
      <c r="F252" s="408"/>
      <c r="G252" s="408"/>
      <c r="H252" s="408"/>
      <c r="I252" s="408"/>
      <c r="J252" s="408"/>
      <c r="K252" s="408"/>
      <c r="L252" s="408"/>
      <c r="M252" s="408"/>
      <c r="N252" s="408"/>
      <c r="O252" s="338"/>
    </row>
    <row r="253" spans="1:17" ht="20.25" customHeight="1" x14ac:dyDescent="0.35">
      <c r="A253" s="409" t="s">
        <v>1</v>
      </c>
      <c r="B253" s="409"/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338"/>
    </row>
    <row r="254" spans="1:17" ht="20.25" customHeight="1" x14ac:dyDescent="0.35">
      <c r="B254" s="410" t="s">
        <v>160</v>
      </c>
      <c r="C254" s="410"/>
      <c r="D254" s="410"/>
      <c r="E254" s="410"/>
      <c r="F254" s="410"/>
      <c r="G254" s="410"/>
      <c r="H254" s="410"/>
      <c r="I254" s="410"/>
      <c r="J254" s="410"/>
      <c r="K254" s="410"/>
      <c r="L254" s="410"/>
      <c r="M254" s="326"/>
      <c r="N254" s="326"/>
      <c r="O254" s="338"/>
    </row>
    <row r="255" spans="1:17" ht="20.25" customHeight="1" x14ac:dyDescent="0.25">
      <c r="A255" s="325" t="s">
        <v>2</v>
      </c>
      <c r="B255" s="4"/>
      <c r="C255" s="332"/>
      <c r="D255" s="333"/>
      <c r="E255" s="334"/>
      <c r="F255" s="335"/>
      <c r="G255" s="335"/>
      <c r="H255" s="334"/>
      <c r="I255" s="334"/>
      <c r="J255" s="335"/>
      <c r="K255" s="334"/>
      <c r="L255" s="334"/>
      <c r="M255" s="334"/>
      <c r="N255" s="351"/>
      <c r="O255" s="338"/>
    </row>
    <row r="256" spans="1:17" ht="20.25" customHeight="1" x14ac:dyDescent="0.25">
      <c r="A256" s="410" t="s">
        <v>161</v>
      </c>
      <c r="B256" s="410"/>
      <c r="C256" s="410"/>
      <c r="D256" s="410"/>
      <c r="E256" s="410"/>
      <c r="F256" s="410"/>
      <c r="G256" s="410"/>
      <c r="H256" s="410"/>
      <c r="I256" s="410"/>
      <c r="J256" s="410"/>
      <c r="K256" s="410"/>
      <c r="L256" s="410"/>
      <c r="M256" s="410"/>
      <c r="N256" s="410"/>
      <c r="O256" s="338"/>
    </row>
    <row r="257" spans="1:17" ht="20.25" customHeight="1" x14ac:dyDescent="0.25">
      <c r="A257" s="8" t="str">
        <f>A226</f>
        <v>PERIODO DEL 16 AL 31 DE ENERO DE 2020</v>
      </c>
      <c r="B257" s="4"/>
      <c r="C257" s="345"/>
      <c r="D257" s="346"/>
      <c r="E257" s="194"/>
      <c r="F257" s="195"/>
      <c r="G257" s="195"/>
      <c r="H257" s="194"/>
      <c r="I257" s="194"/>
      <c r="J257" s="195"/>
      <c r="K257" s="194"/>
      <c r="L257" s="194"/>
      <c r="M257" s="194"/>
      <c r="N257" s="346"/>
      <c r="O257" s="338"/>
    </row>
    <row r="258" spans="1:17" ht="27" x14ac:dyDescent="0.25">
      <c r="A258" s="9" t="s">
        <v>7</v>
      </c>
      <c r="B258" s="10" t="s">
        <v>8</v>
      </c>
      <c r="C258" s="9" t="s">
        <v>9</v>
      </c>
      <c r="D258" s="9" t="s">
        <v>10</v>
      </c>
      <c r="E258" s="9" t="s">
        <v>11</v>
      </c>
      <c r="F258" s="11" t="s">
        <v>12</v>
      </c>
      <c r="G258" s="12" t="s">
        <v>13</v>
      </c>
      <c r="H258" s="9" t="s">
        <v>14</v>
      </c>
      <c r="I258" s="13" t="s">
        <v>15</v>
      </c>
      <c r="J258" s="13" t="s">
        <v>39</v>
      </c>
      <c r="K258" s="14" t="s">
        <v>17</v>
      </c>
      <c r="L258" s="14" t="s">
        <v>18</v>
      </c>
      <c r="M258" s="15" t="s">
        <v>19</v>
      </c>
      <c r="N258" s="9" t="s">
        <v>20</v>
      </c>
    </row>
    <row r="259" spans="1:17" ht="26.25" customHeight="1" x14ac:dyDescent="0.25">
      <c r="A259" s="25" t="s">
        <v>162</v>
      </c>
      <c r="B259" s="348" t="s">
        <v>163</v>
      </c>
      <c r="C259" s="101">
        <v>113</v>
      </c>
      <c r="D259" s="164">
        <v>15</v>
      </c>
      <c r="E259" s="19">
        <v>3102.45</v>
      </c>
      <c r="F259" s="60">
        <f>E259*0.05-0.01</f>
        <v>155.11250000000001</v>
      </c>
      <c r="G259" s="60"/>
      <c r="H259" s="64">
        <v>91.044832000000014</v>
      </c>
      <c r="I259" s="64">
        <v>125.1</v>
      </c>
      <c r="J259" s="65">
        <v>0.01</v>
      </c>
      <c r="K259" s="64">
        <v>0</v>
      </c>
      <c r="L259" s="64"/>
      <c r="M259" s="349">
        <f>E259+F259-H259+J259-K259-L259</f>
        <v>3166.5276680000002</v>
      </c>
      <c r="N259" s="352"/>
    </row>
    <row r="260" spans="1:17" ht="15.75" thickBot="1" x14ac:dyDescent="0.3">
      <c r="A260" s="353"/>
      <c r="B260" s="354"/>
      <c r="C260" s="355"/>
      <c r="D260" s="350" t="s">
        <v>31</v>
      </c>
      <c r="E260" s="203">
        <f t="shared" ref="E260:M260" si="18">SUM(E259:E259)</f>
        <v>3102.45</v>
      </c>
      <c r="F260" s="203">
        <f t="shared" si="18"/>
        <v>155.11250000000001</v>
      </c>
      <c r="G260" s="203">
        <f t="shared" si="18"/>
        <v>0</v>
      </c>
      <c r="H260" s="203">
        <f t="shared" si="18"/>
        <v>91.044832000000014</v>
      </c>
      <c r="I260" s="203"/>
      <c r="J260" s="203">
        <f t="shared" si="18"/>
        <v>0.01</v>
      </c>
      <c r="K260" s="203">
        <f t="shared" si="18"/>
        <v>0</v>
      </c>
      <c r="L260" s="203">
        <f t="shared" si="18"/>
        <v>0</v>
      </c>
      <c r="M260" s="203">
        <f t="shared" si="18"/>
        <v>3166.5276680000002</v>
      </c>
      <c r="N260" s="343"/>
      <c r="O260" s="338"/>
    </row>
    <row r="261" spans="1:17" x14ac:dyDescent="0.25">
      <c r="A261" s="74"/>
      <c r="C261" s="30"/>
      <c r="O261" s="338"/>
    </row>
    <row r="262" spans="1:17" x14ac:dyDescent="0.25">
      <c r="A262" s="74"/>
      <c r="C262" s="30"/>
      <c r="O262" s="338"/>
    </row>
    <row r="263" spans="1:17" ht="15.75" x14ac:dyDescent="0.25">
      <c r="A263" s="410" t="s">
        <v>164</v>
      </c>
      <c r="B263" s="410"/>
      <c r="C263" s="410"/>
      <c r="D263" s="410"/>
      <c r="E263" s="410"/>
      <c r="F263" s="410"/>
      <c r="G263" s="410"/>
      <c r="H263" s="410"/>
      <c r="I263" s="410"/>
      <c r="J263" s="410"/>
      <c r="K263" s="410"/>
      <c r="L263" s="410"/>
      <c r="M263" s="410"/>
      <c r="N263" s="356" t="s">
        <v>3</v>
      </c>
      <c r="O263" s="338"/>
    </row>
    <row r="264" spans="1:17" ht="15.75" x14ac:dyDescent="0.25">
      <c r="A264" s="357"/>
      <c r="B264" s="358"/>
      <c r="C264" s="357"/>
      <c r="D264" s="357"/>
      <c r="E264" s="357"/>
      <c r="F264" s="359"/>
      <c r="G264" s="359"/>
      <c r="H264" s="357"/>
      <c r="I264" s="357"/>
      <c r="J264" s="359"/>
      <c r="K264" s="357"/>
      <c r="L264" s="357"/>
      <c r="M264" s="357"/>
      <c r="N264" s="415" t="s">
        <v>5</v>
      </c>
      <c r="O264" s="338"/>
    </row>
    <row r="265" spans="1:17" x14ac:dyDescent="0.25">
      <c r="A265" s="8" t="str">
        <f>A236</f>
        <v>PERIODO DEL 16 AL 31 DE ENERO DE 2020</v>
      </c>
      <c r="B265" s="4"/>
      <c r="C265" s="345"/>
      <c r="D265" s="346"/>
      <c r="E265" s="194"/>
      <c r="F265" s="195"/>
      <c r="G265" s="195"/>
      <c r="H265" s="194"/>
      <c r="I265" s="194"/>
      <c r="J265" s="195"/>
      <c r="K265" s="194"/>
      <c r="L265" s="194"/>
      <c r="M265" s="194"/>
      <c r="N265" s="416"/>
      <c r="O265" s="338"/>
    </row>
    <row r="266" spans="1:17" ht="27" x14ac:dyDescent="0.25">
      <c r="A266" s="9" t="s">
        <v>7</v>
      </c>
      <c r="B266" s="10" t="s">
        <v>8</v>
      </c>
      <c r="C266" s="9" t="s">
        <v>9</v>
      </c>
      <c r="D266" s="9" t="s">
        <v>10</v>
      </c>
      <c r="E266" s="9" t="s">
        <v>11</v>
      </c>
      <c r="F266" s="11" t="s">
        <v>12</v>
      </c>
      <c r="G266" s="12" t="s">
        <v>13</v>
      </c>
      <c r="H266" s="9" t="s">
        <v>14</v>
      </c>
      <c r="I266" s="13" t="s">
        <v>15</v>
      </c>
      <c r="J266" s="13" t="s">
        <v>39</v>
      </c>
      <c r="K266" s="14" t="s">
        <v>17</v>
      </c>
      <c r="L266" s="14" t="s">
        <v>18</v>
      </c>
      <c r="M266" s="15" t="s">
        <v>19</v>
      </c>
      <c r="N266" s="9" t="s">
        <v>20</v>
      </c>
    </row>
    <row r="267" spans="1:17" ht="26.25" customHeight="1" x14ac:dyDescent="0.25">
      <c r="A267" s="25" t="s">
        <v>165</v>
      </c>
      <c r="B267" s="348" t="s">
        <v>166</v>
      </c>
      <c r="C267" s="101">
        <v>113</v>
      </c>
      <c r="D267" s="164">
        <v>15</v>
      </c>
      <c r="E267" s="19">
        <f>3102.45/15*D267</f>
        <v>3102.45</v>
      </c>
      <c r="F267" s="60">
        <f>E267*0.05-0.01</f>
        <v>155.11250000000001</v>
      </c>
      <c r="G267" s="60"/>
      <c r="H267" s="64">
        <v>91.044832000000014</v>
      </c>
      <c r="I267" s="64">
        <v>125.1</v>
      </c>
      <c r="J267" s="65">
        <v>0.01</v>
      </c>
      <c r="K267" s="64">
        <v>0</v>
      </c>
      <c r="L267" s="64"/>
      <c r="M267" s="19">
        <f>E267+F267-H267+J267-K267-L267+G267</f>
        <v>3166.5276680000002</v>
      </c>
      <c r="N267" s="347"/>
    </row>
    <row r="268" spans="1:17" ht="15.75" thickBot="1" x14ac:dyDescent="0.3">
      <c r="A268" s="353"/>
      <c r="B268" s="45"/>
      <c r="C268" s="355"/>
      <c r="D268" s="350" t="s">
        <v>31</v>
      </c>
      <c r="E268" s="360">
        <f t="shared" ref="E268:K268" si="19">SUM(E267:E267)</f>
        <v>3102.45</v>
      </c>
      <c r="F268" s="361">
        <f t="shared" si="19"/>
        <v>155.11250000000001</v>
      </c>
      <c r="G268" s="361">
        <f t="shared" si="19"/>
        <v>0</v>
      </c>
      <c r="H268" s="360">
        <f t="shared" si="19"/>
        <v>91.044832000000014</v>
      </c>
      <c r="I268" s="360"/>
      <c r="J268" s="361">
        <f t="shared" si="19"/>
        <v>0.01</v>
      </c>
      <c r="K268" s="360">
        <f t="shared" si="19"/>
        <v>0</v>
      </c>
      <c r="L268" s="360">
        <f>L267</f>
        <v>0</v>
      </c>
      <c r="M268" s="360">
        <f>SUM(M267:M267)</f>
        <v>3166.5276680000002</v>
      </c>
      <c r="N268" s="346"/>
      <c r="O268" s="338"/>
    </row>
    <row r="269" spans="1:17" x14ac:dyDescent="0.25">
      <c r="A269" s="74"/>
      <c r="C269" s="30"/>
      <c r="O269" s="338"/>
    </row>
    <row r="270" spans="1:17" x14ac:dyDescent="0.25">
      <c r="A270" s="74"/>
      <c r="C270" s="30"/>
      <c r="O270" s="338"/>
    </row>
    <row r="271" spans="1:17" ht="15.75" thickBot="1" x14ac:dyDescent="0.3">
      <c r="A271" s="36"/>
      <c r="B271" s="38"/>
      <c r="C271" s="39"/>
      <c r="F271" s="40"/>
      <c r="G271" s="40"/>
      <c r="H271" s="37"/>
      <c r="O271" s="338"/>
    </row>
    <row r="272" spans="1:17" s="1" customFormat="1" x14ac:dyDescent="0.25">
      <c r="A272" s="406" t="s">
        <v>32</v>
      </c>
      <c r="B272" s="406"/>
      <c r="C272" s="406"/>
      <c r="D272" s="406"/>
      <c r="F272" s="407" t="s">
        <v>33</v>
      </c>
      <c r="G272" s="407"/>
      <c r="H272" s="407"/>
      <c r="I272" s="30"/>
      <c r="J272"/>
      <c r="K272"/>
      <c r="L272"/>
      <c r="M272" s="407" t="s">
        <v>34</v>
      </c>
      <c r="N272" s="407"/>
      <c r="P272"/>
      <c r="Q272"/>
    </row>
    <row r="273" spans="1:17" s="43" customFormat="1" x14ac:dyDescent="0.25">
      <c r="A273" s="406" t="s">
        <v>35</v>
      </c>
      <c r="B273" s="406"/>
      <c r="C273" s="406"/>
      <c r="D273" s="406"/>
      <c r="E273" s="406" t="s">
        <v>36</v>
      </c>
      <c r="F273" s="406"/>
      <c r="G273" s="406"/>
      <c r="H273" s="406"/>
      <c r="I273" s="406"/>
      <c r="J273" s="406"/>
      <c r="K273"/>
      <c r="L273"/>
      <c r="M273" s="406" t="s">
        <v>37</v>
      </c>
      <c r="N273" s="406"/>
      <c r="O273" s="1"/>
      <c r="P273"/>
      <c r="Q273"/>
    </row>
    <row r="274" spans="1:17" x14ac:dyDescent="0.25">
      <c r="A274" s="74"/>
      <c r="B274" s="45"/>
      <c r="C274" s="30"/>
      <c r="E274" s="30"/>
      <c r="F274" s="46"/>
      <c r="G274" s="46"/>
      <c r="H274" s="30"/>
      <c r="I274" s="30"/>
      <c r="J274" s="46"/>
      <c r="M274" s="30"/>
      <c r="N274" s="30"/>
      <c r="O274" s="338"/>
    </row>
    <row r="275" spans="1:17" s="43" customFormat="1" ht="29.25" x14ac:dyDescent="0.5">
      <c r="A275" s="408" t="s">
        <v>0</v>
      </c>
      <c r="B275" s="408"/>
      <c r="C275" s="408"/>
      <c r="D275" s="408"/>
      <c r="E275" s="408"/>
      <c r="F275" s="408"/>
      <c r="G275" s="408"/>
      <c r="H275" s="408"/>
      <c r="I275" s="408"/>
      <c r="J275" s="408"/>
      <c r="K275" s="408"/>
      <c r="L275" s="408"/>
      <c r="M275" s="408"/>
      <c r="N275" s="408"/>
      <c r="O275" s="1"/>
      <c r="P275"/>
      <c r="Q275"/>
    </row>
    <row r="276" spans="1:17" s="43" customFormat="1" ht="23.25" x14ac:dyDescent="0.35">
      <c r="A276" s="409" t="s">
        <v>1</v>
      </c>
      <c r="B276" s="409"/>
      <c r="C276" s="409"/>
      <c r="D276" s="409"/>
      <c r="E276" s="409"/>
      <c r="F276" s="409"/>
      <c r="G276" s="409"/>
      <c r="H276" s="409"/>
      <c r="I276" s="409"/>
      <c r="J276" s="409"/>
      <c r="K276" s="409"/>
      <c r="L276" s="409"/>
      <c r="M276" s="409"/>
      <c r="N276" s="409"/>
      <c r="O276" s="1"/>
      <c r="P276"/>
      <c r="Q276"/>
    </row>
    <row r="277" spans="1:17" s="43" customFormat="1" ht="15.75" x14ac:dyDescent="0.25">
      <c r="A277" s="362" t="s">
        <v>2</v>
      </c>
      <c r="B277" s="75"/>
      <c r="C277" s="30"/>
      <c r="D277"/>
      <c r="E277"/>
      <c r="F277" s="41"/>
      <c r="G277" s="41"/>
      <c r="H277"/>
      <c r="I277"/>
      <c r="J277" s="41"/>
      <c r="K277"/>
      <c r="L277"/>
      <c r="M277"/>
      <c r="N277" s="363"/>
      <c r="O277" s="1"/>
      <c r="P277"/>
      <c r="Q277"/>
    </row>
    <row r="278" spans="1:17" s="43" customFormat="1" ht="15.75" x14ac:dyDescent="0.25">
      <c r="A278" s="410" t="s">
        <v>167</v>
      </c>
      <c r="B278" s="410"/>
      <c r="C278" s="410"/>
      <c r="D278" s="410"/>
      <c r="E278" s="410"/>
      <c r="F278" s="410"/>
      <c r="G278" s="410"/>
      <c r="H278" s="410"/>
      <c r="I278" s="410"/>
      <c r="J278" s="410"/>
      <c r="K278" s="410"/>
      <c r="L278" s="410"/>
      <c r="M278" s="410"/>
      <c r="N278" s="410"/>
      <c r="O278" s="1"/>
      <c r="P278"/>
      <c r="Q278"/>
    </row>
    <row r="279" spans="1:17" s="43" customFormat="1" x14ac:dyDescent="0.25">
      <c r="A279" s="8" t="str">
        <f>A265</f>
        <v>PERIODO DEL 16 AL 31 DE ENERO DE 2020</v>
      </c>
      <c r="B279" s="4"/>
      <c r="C279" s="345"/>
      <c r="D279" s="346"/>
      <c r="E279" s="194"/>
      <c r="F279" s="195"/>
      <c r="G279" s="195"/>
      <c r="H279" s="194"/>
      <c r="I279" s="194"/>
      <c r="J279" s="195"/>
      <c r="K279" s="194"/>
      <c r="L279" s="194"/>
      <c r="M279" s="194"/>
      <c r="N279" s="346"/>
      <c r="O279" s="1"/>
      <c r="P279"/>
      <c r="Q279"/>
    </row>
    <row r="280" spans="1:17" ht="27" x14ac:dyDescent="0.25">
      <c r="A280" s="9" t="s">
        <v>7</v>
      </c>
      <c r="B280" s="10" t="s">
        <v>8</v>
      </c>
      <c r="C280" s="9" t="s">
        <v>9</v>
      </c>
      <c r="D280" s="9" t="s">
        <v>10</v>
      </c>
      <c r="E280" s="9" t="s">
        <v>11</v>
      </c>
      <c r="F280" s="11" t="s">
        <v>12</v>
      </c>
      <c r="G280" s="12" t="s">
        <v>13</v>
      </c>
      <c r="H280" s="9" t="s">
        <v>14</v>
      </c>
      <c r="I280" s="13" t="s">
        <v>15</v>
      </c>
      <c r="J280" s="13" t="s">
        <v>39</v>
      </c>
      <c r="K280" s="14" t="s">
        <v>17</v>
      </c>
      <c r="L280" s="14" t="s">
        <v>18</v>
      </c>
      <c r="M280" s="15" t="s">
        <v>19</v>
      </c>
      <c r="N280" s="9" t="s">
        <v>20</v>
      </c>
    </row>
    <row r="281" spans="1:17" s="43" customFormat="1" ht="30.75" customHeight="1" x14ac:dyDescent="0.25">
      <c r="A281" s="25" t="s">
        <v>168</v>
      </c>
      <c r="B281" s="348" t="s">
        <v>169</v>
      </c>
      <c r="C281" s="101">
        <v>113</v>
      </c>
      <c r="D281" s="164">
        <v>15</v>
      </c>
      <c r="E281" s="19">
        <v>3102.45</v>
      </c>
      <c r="F281" s="60">
        <f>E281*0.05-0.01</f>
        <v>155.11250000000001</v>
      </c>
      <c r="G281" s="60"/>
      <c r="H281" s="364">
        <v>91.04</v>
      </c>
      <c r="I281" s="364">
        <v>125.1</v>
      </c>
      <c r="J281" s="365">
        <v>0.01</v>
      </c>
      <c r="K281" s="104">
        <v>0</v>
      </c>
      <c r="L281" s="104"/>
      <c r="M281" s="19">
        <f>E281+F281-H281+J281-K281-L281</f>
        <v>3166.5325000000003</v>
      </c>
      <c r="N281" s="347"/>
      <c r="O281" s="1"/>
      <c r="P281"/>
      <c r="Q281"/>
    </row>
    <row r="282" spans="1:17" s="43" customFormat="1" ht="26.25" customHeight="1" x14ac:dyDescent="0.25">
      <c r="A282" s="108" t="s">
        <v>170</v>
      </c>
      <c r="B282" s="228" t="s">
        <v>171</v>
      </c>
      <c r="C282" s="229">
        <v>113</v>
      </c>
      <c r="D282" s="230">
        <v>15</v>
      </c>
      <c r="E282" s="19">
        <f>2261.37/15*D282</f>
        <v>2261.37</v>
      </c>
      <c r="F282" s="60">
        <f>E282*0.05</f>
        <v>113.0685</v>
      </c>
      <c r="G282" s="60"/>
      <c r="H282" s="64">
        <v>0</v>
      </c>
      <c r="I282" s="64">
        <v>174.75</v>
      </c>
      <c r="J282" s="65">
        <v>42.741759999999971</v>
      </c>
      <c r="K282" s="19">
        <v>0</v>
      </c>
      <c r="L282" s="19"/>
      <c r="M282" s="19">
        <f>E282+F282-H282+J282-K282-L282</f>
        <v>2417.1802599999996</v>
      </c>
      <c r="N282" s="234"/>
      <c r="O282" s="1"/>
      <c r="P282" s="68"/>
      <c r="Q282" t="s">
        <v>172</v>
      </c>
    </row>
    <row r="283" spans="1:17" s="43" customFormat="1" ht="15.75" thickBot="1" x14ac:dyDescent="0.3">
      <c r="A283" s="353"/>
      <c r="B283" s="354"/>
      <c r="C283" s="355"/>
      <c r="D283" s="350" t="s">
        <v>31</v>
      </c>
      <c r="E283" s="203">
        <f>SUM(E281:E282)</f>
        <v>5363.82</v>
      </c>
      <c r="F283" s="203">
        <f t="shared" ref="F283:M283" si="20">SUM(F281:F282)</f>
        <v>268.18100000000004</v>
      </c>
      <c r="G283" s="203">
        <f t="shared" si="20"/>
        <v>0</v>
      </c>
      <c r="H283" s="203">
        <f t="shared" si="20"/>
        <v>91.04</v>
      </c>
      <c r="I283" s="203"/>
      <c r="J283" s="203">
        <f t="shared" si="20"/>
        <v>42.751759999999969</v>
      </c>
      <c r="K283" s="203">
        <f t="shared" si="20"/>
        <v>0</v>
      </c>
      <c r="L283" s="203">
        <f t="shared" si="20"/>
        <v>0</v>
      </c>
      <c r="M283" s="203">
        <f t="shared" si="20"/>
        <v>5583.7127600000003</v>
      </c>
      <c r="N283" s="346"/>
      <c r="O283" s="1"/>
      <c r="P283"/>
      <c r="Q283"/>
    </row>
    <row r="284" spans="1:17" s="43" customFormat="1" x14ac:dyDescent="0.25">
      <c r="A284" s="353"/>
      <c r="B284" s="354"/>
      <c r="C284" s="355"/>
      <c r="D284" s="353"/>
      <c r="E284" s="366"/>
      <c r="F284" s="367"/>
      <c r="G284" s="367"/>
      <c r="H284" s="366"/>
      <c r="I284" s="366"/>
      <c r="J284" s="367"/>
      <c r="K284" s="366"/>
      <c r="L284" s="366"/>
      <c r="M284" s="366"/>
      <c r="N284" s="346"/>
      <c r="O284" s="1"/>
      <c r="P284"/>
      <c r="Q284"/>
    </row>
    <row r="285" spans="1:17" s="43" customFormat="1" x14ac:dyDescent="0.25">
      <c r="A285" s="353"/>
      <c r="B285" s="354"/>
      <c r="C285" s="355"/>
      <c r="D285" s="353"/>
      <c r="E285" s="366"/>
      <c r="F285" s="367"/>
      <c r="G285" s="367"/>
      <c r="H285" s="366"/>
      <c r="I285" s="366"/>
      <c r="J285" s="367"/>
      <c r="K285" s="366"/>
      <c r="L285" s="366"/>
      <c r="M285" s="366"/>
      <c r="N285" s="346"/>
      <c r="O285" s="1"/>
      <c r="P285"/>
      <c r="Q285"/>
    </row>
    <row r="286" spans="1:17" s="43" customFormat="1" x14ac:dyDescent="0.25">
      <c r="O286" s="1"/>
      <c r="P286"/>
      <c r="Q286"/>
    </row>
    <row r="287" spans="1:17" s="43" customFormat="1" x14ac:dyDescent="0.25">
      <c r="O287" s="1"/>
      <c r="P287"/>
      <c r="Q287"/>
    </row>
    <row r="288" spans="1:17" s="43" customFormat="1" x14ac:dyDescent="0.25">
      <c r="O288" s="1"/>
      <c r="P288"/>
      <c r="Q288"/>
    </row>
    <row r="289" spans="1:17" x14ac:dyDescent="0.25">
      <c r="A289" s="353"/>
      <c r="B289" s="354"/>
      <c r="C289" s="355"/>
      <c r="D289" s="353"/>
      <c r="E289" s="366"/>
      <c r="F289" s="367"/>
      <c r="G289" s="367"/>
      <c r="H289" s="366"/>
      <c r="I289" s="366"/>
      <c r="J289" s="367"/>
      <c r="K289" s="366"/>
      <c r="L289" s="366"/>
      <c r="M289" s="366"/>
      <c r="N289" s="346"/>
    </row>
    <row r="290" spans="1:17" s="43" customFormat="1" ht="26.25" customHeight="1" x14ac:dyDescent="0.25">
      <c r="A290" s="410" t="s">
        <v>173</v>
      </c>
      <c r="B290" s="410"/>
      <c r="C290" s="410"/>
      <c r="D290" s="41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1"/>
      <c r="P290"/>
      <c r="Q290"/>
    </row>
    <row r="291" spans="1:17" s="43" customFormat="1" x14ac:dyDescent="0.25">
      <c r="A291" s="8" t="str">
        <f>A279</f>
        <v>PERIODO DEL 16 AL 31 DE ENERO DE 2020</v>
      </c>
      <c r="B291" s="4"/>
      <c r="C291" s="345"/>
      <c r="D291" s="346"/>
      <c r="E291" s="194"/>
      <c r="F291" s="195"/>
      <c r="G291" s="195"/>
      <c r="H291" s="194"/>
      <c r="I291" s="194"/>
      <c r="J291" s="195"/>
      <c r="K291" s="194"/>
      <c r="L291" s="194"/>
      <c r="M291" s="194"/>
      <c r="N291" s="346"/>
      <c r="O291" s="1"/>
      <c r="P291"/>
      <c r="Q291"/>
    </row>
    <row r="292" spans="1:17" s="43" customFormat="1" ht="27" x14ac:dyDescent="0.25">
      <c r="A292" s="9" t="s">
        <v>7</v>
      </c>
      <c r="B292" s="10" t="s">
        <v>8</v>
      </c>
      <c r="C292" s="9" t="s">
        <v>9</v>
      </c>
      <c r="D292" s="9" t="s">
        <v>10</v>
      </c>
      <c r="E292" s="9" t="s">
        <v>11</v>
      </c>
      <c r="F292" s="11" t="s">
        <v>12</v>
      </c>
      <c r="G292" s="12" t="s">
        <v>13</v>
      </c>
      <c r="H292" s="9" t="s">
        <v>14</v>
      </c>
      <c r="I292" s="13" t="s">
        <v>15</v>
      </c>
      <c r="J292" s="13" t="s">
        <v>39</v>
      </c>
      <c r="K292" s="14" t="s">
        <v>17</v>
      </c>
      <c r="L292" s="14" t="s">
        <v>18</v>
      </c>
      <c r="M292" s="15" t="s">
        <v>19</v>
      </c>
      <c r="N292" s="9" t="s">
        <v>20</v>
      </c>
      <c r="O292" s="1"/>
      <c r="P292"/>
      <c r="Q292"/>
    </row>
    <row r="293" spans="1:17" s="43" customFormat="1" x14ac:dyDescent="0.25">
      <c r="A293" s="25" t="s">
        <v>174</v>
      </c>
      <c r="B293" s="348" t="s">
        <v>175</v>
      </c>
      <c r="C293" s="101">
        <v>113</v>
      </c>
      <c r="D293" s="164">
        <v>15</v>
      </c>
      <c r="E293" s="19">
        <v>3102.4500000000003</v>
      </c>
      <c r="F293" s="60">
        <f>E293*0.05-0.01</f>
        <v>155.11250000000004</v>
      </c>
      <c r="G293" s="60"/>
      <c r="H293" s="64">
        <v>91.044832000000014</v>
      </c>
      <c r="I293" s="64">
        <v>125.1</v>
      </c>
      <c r="J293" s="65">
        <v>0.01</v>
      </c>
      <c r="K293" s="368">
        <v>0</v>
      </c>
      <c r="L293" s="19"/>
      <c r="M293" s="19">
        <f>E293+F293-H293+J293-K293-L293</f>
        <v>3166.5276680000006</v>
      </c>
      <c r="N293" s="352"/>
      <c r="O293" s="1"/>
      <c r="P293"/>
      <c r="Q293"/>
    </row>
    <row r="294" spans="1:17" s="43" customFormat="1" ht="15.75" thickBot="1" x14ac:dyDescent="0.3">
      <c r="A294" s="353"/>
      <c r="B294" s="354"/>
      <c r="C294" s="355"/>
      <c r="D294" s="350" t="s">
        <v>31</v>
      </c>
      <c r="E294" s="203">
        <f t="shared" ref="E294:M294" si="21">SUM(E293:E293)</f>
        <v>3102.4500000000003</v>
      </c>
      <c r="F294" s="203">
        <f t="shared" si="21"/>
        <v>155.11250000000004</v>
      </c>
      <c r="G294" s="203">
        <f t="shared" si="21"/>
        <v>0</v>
      </c>
      <c r="H294" s="203">
        <f t="shared" si="21"/>
        <v>91.044832000000014</v>
      </c>
      <c r="I294" s="203"/>
      <c r="J294" s="203">
        <f t="shared" si="21"/>
        <v>0.01</v>
      </c>
      <c r="K294" s="203">
        <f t="shared" si="21"/>
        <v>0</v>
      </c>
      <c r="L294" s="203">
        <f t="shared" si="21"/>
        <v>0</v>
      </c>
      <c r="M294" s="203">
        <f t="shared" si="21"/>
        <v>3166.5276680000006</v>
      </c>
      <c r="N294" s="346"/>
      <c r="O294" s="1"/>
      <c r="P294"/>
      <c r="Q294"/>
    </row>
    <row r="295" spans="1:17" s="43" customFormat="1" ht="15.75" x14ac:dyDescent="0.25">
      <c r="A295" s="357"/>
      <c r="B295" s="358"/>
      <c r="C295" s="357"/>
      <c r="D295" s="357"/>
      <c r="E295" s="357"/>
      <c r="F295" s="359"/>
      <c r="G295" s="359"/>
      <c r="H295" s="357"/>
      <c r="I295" s="357"/>
      <c r="J295" s="359"/>
      <c r="K295" s="357"/>
      <c r="L295" s="357"/>
      <c r="M295" s="357"/>
      <c r="N295" s="369"/>
      <c r="O295" s="1"/>
      <c r="P295"/>
      <c r="Q295"/>
    </row>
    <row r="296" spans="1:17" s="43" customFormat="1" ht="15.75" x14ac:dyDescent="0.25">
      <c r="A296" s="357"/>
      <c r="B296" s="358"/>
      <c r="C296" s="357"/>
      <c r="D296" s="357"/>
      <c r="E296" s="357"/>
      <c r="F296" s="359"/>
      <c r="G296" s="359"/>
      <c r="H296" s="357"/>
      <c r="I296" s="357"/>
      <c r="J296" s="359"/>
      <c r="K296" s="357"/>
      <c r="L296" s="357"/>
      <c r="M296" s="357"/>
      <c r="N296" s="415"/>
      <c r="O296" s="1"/>
      <c r="P296"/>
      <c r="Q296"/>
    </row>
    <row r="297" spans="1:17" s="43" customFormat="1" x14ac:dyDescent="0.25">
      <c r="A297" s="28"/>
      <c r="B297" s="4"/>
      <c r="C297" s="345"/>
      <c r="D297" s="346"/>
      <c r="E297" s="194"/>
      <c r="F297" s="195"/>
      <c r="G297" s="195"/>
      <c r="H297" s="194"/>
      <c r="I297" s="194"/>
      <c r="J297" s="195"/>
      <c r="K297" s="194"/>
      <c r="L297" s="194"/>
      <c r="M297" s="194"/>
      <c r="N297" s="415"/>
      <c r="O297" s="1"/>
      <c r="P297"/>
      <c r="Q297"/>
    </row>
    <row r="298" spans="1:17" x14ac:dyDescent="0.25">
      <c r="A298" s="370"/>
      <c r="B298" s="371"/>
      <c r="C298" s="370"/>
      <c r="D298" s="370"/>
      <c r="E298" s="370"/>
      <c r="F298" s="372"/>
      <c r="G298" s="373"/>
      <c r="H298" s="370"/>
      <c r="I298" s="370"/>
      <c r="J298" s="374"/>
      <c r="K298" s="375"/>
      <c r="L298" s="375"/>
      <c r="M298" s="376"/>
      <c r="N298" s="370"/>
    </row>
    <row r="299" spans="1:17" s="43" customFormat="1" ht="26.25" customHeight="1" x14ac:dyDescent="0.25">
      <c r="A299" s="377"/>
      <c r="B299" s="354"/>
      <c r="C299" s="379"/>
      <c r="D299" s="379"/>
      <c r="E299" s="380"/>
      <c r="F299" s="381"/>
      <c r="G299" s="381"/>
      <c r="H299" s="380"/>
      <c r="I299" s="380"/>
      <c r="J299" s="382"/>
      <c r="K299" s="383"/>
      <c r="L299" s="384"/>
      <c r="M299" s="337"/>
      <c r="N299" s="378"/>
      <c r="O299" s="1"/>
      <c r="P299"/>
      <c r="Q299"/>
    </row>
    <row r="300" spans="1:17" s="43" customFormat="1" ht="26.25" customHeight="1" x14ac:dyDescent="0.25">
      <c r="A300" s="150"/>
      <c r="B300" s="354"/>
      <c r="C300" s="95"/>
      <c r="D300" s="268"/>
      <c r="E300" s="337"/>
      <c r="F300" s="381"/>
      <c r="G300" s="381"/>
      <c r="H300" s="385"/>
      <c r="I300" s="385"/>
      <c r="J300" s="386"/>
      <c r="K300" s="384"/>
      <c r="L300" s="384"/>
      <c r="M300" s="337"/>
      <c r="N300" s="387"/>
      <c r="O300" s="1"/>
      <c r="P300"/>
      <c r="Q300"/>
    </row>
    <row r="301" spans="1:17" s="43" customFormat="1" x14ac:dyDescent="0.25">
      <c r="A301" s="353"/>
      <c r="B301" s="354"/>
      <c r="C301" s="355"/>
      <c r="D301" s="353"/>
      <c r="E301" s="366"/>
      <c r="F301" s="366"/>
      <c r="G301" s="366"/>
      <c r="H301" s="366"/>
      <c r="I301" s="366"/>
      <c r="J301" s="366"/>
      <c r="K301" s="366"/>
      <c r="L301" s="366"/>
      <c r="M301" s="366"/>
      <c r="N301" s="346"/>
      <c r="O301" s="1"/>
      <c r="P301"/>
      <c r="Q301"/>
    </row>
    <row r="302" spans="1:17" s="43" customFormat="1" x14ac:dyDescent="0.25">
      <c r="A302" s="353"/>
      <c r="B302" s="354"/>
      <c r="C302" s="355"/>
      <c r="D302" s="353"/>
      <c r="E302" s="366"/>
      <c r="F302" s="367"/>
      <c r="G302" s="367"/>
      <c r="H302" s="366"/>
      <c r="I302" s="366"/>
      <c r="J302" s="367"/>
      <c r="K302" s="366"/>
      <c r="L302" s="366"/>
      <c r="M302" s="366"/>
      <c r="N302" s="346"/>
      <c r="O302" s="1"/>
      <c r="P302"/>
      <c r="Q302"/>
    </row>
    <row r="303" spans="1:17" s="43" customFormat="1" ht="15.75" customHeight="1" thickBot="1" x14ac:dyDescent="0.3">
      <c r="A303" s="388"/>
      <c r="B303" s="389"/>
      <c r="C303" s="355"/>
      <c r="D303" s="353"/>
      <c r="E303" s="366"/>
      <c r="F303" s="367"/>
      <c r="G303" s="367"/>
      <c r="H303" s="366"/>
      <c r="I303" s="366"/>
      <c r="J303" s="367"/>
      <c r="K303" s="366"/>
      <c r="L303" s="366"/>
      <c r="M303" s="366"/>
      <c r="N303" s="346"/>
      <c r="O303" s="1"/>
      <c r="P303"/>
      <c r="Q303"/>
    </row>
    <row r="304" spans="1:17" s="1" customFormat="1" x14ac:dyDescent="0.25">
      <c r="A304" s="406" t="s">
        <v>32</v>
      </c>
      <c r="B304" s="406"/>
      <c r="C304" s="406"/>
      <c r="D304" s="406"/>
      <c r="F304" s="407" t="s">
        <v>33</v>
      </c>
      <c r="G304" s="407"/>
      <c r="H304" s="407"/>
      <c r="I304" s="30"/>
      <c r="J304"/>
      <c r="K304"/>
      <c r="L304"/>
      <c r="M304" s="407" t="s">
        <v>34</v>
      </c>
      <c r="N304" s="407"/>
      <c r="P304"/>
      <c r="Q304"/>
    </row>
    <row r="305" spans="1:17" s="43" customFormat="1" x14ac:dyDescent="0.25">
      <c r="A305" s="406" t="s">
        <v>35</v>
      </c>
      <c r="B305" s="406"/>
      <c r="C305" s="406"/>
      <c r="D305" s="406"/>
      <c r="E305" s="406" t="s">
        <v>36</v>
      </c>
      <c r="F305" s="406"/>
      <c r="G305" s="406"/>
      <c r="H305" s="406"/>
      <c r="I305" s="406"/>
      <c r="J305" s="406"/>
      <c r="K305"/>
      <c r="L305"/>
      <c r="M305" s="406" t="s">
        <v>37</v>
      </c>
      <c r="N305" s="406"/>
      <c r="O305" s="1"/>
      <c r="P305"/>
      <c r="Q305"/>
    </row>
    <row r="306" spans="1:17" ht="29.25" x14ac:dyDescent="0.5">
      <c r="A306" s="408" t="s">
        <v>0</v>
      </c>
      <c r="B306" s="408"/>
      <c r="C306" s="408"/>
      <c r="D306" s="408"/>
      <c r="E306" s="408"/>
      <c r="F306" s="408"/>
      <c r="G306" s="408"/>
      <c r="H306" s="408"/>
      <c r="I306" s="408"/>
      <c r="J306" s="408"/>
      <c r="K306" s="408"/>
      <c r="L306" s="408"/>
      <c r="M306" s="408"/>
      <c r="N306" s="408"/>
    </row>
    <row r="307" spans="1:17" ht="23.25" x14ac:dyDescent="0.35">
      <c r="A307" s="409" t="s">
        <v>1</v>
      </c>
      <c r="B307" s="409"/>
      <c r="C307" s="409"/>
      <c r="D307" s="409"/>
      <c r="E307" s="409"/>
      <c r="F307" s="409"/>
      <c r="G307" s="409"/>
      <c r="H307" s="409"/>
      <c r="I307" s="409"/>
      <c r="J307" s="409"/>
      <c r="K307" s="409"/>
      <c r="L307" s="409"/>
      <c r="M307" s="409"/>
      <c r="N307" s="409"/>
    </row>
    <row r="308" spans="1:17" ht="23.25" x14ac:dyDescent="0.35">
      <c r="A308" s="390"/>
      <c r="B308" s="391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</row>
    <row r="309" spans="1:17" ht="15.75" x14ac:dyDescent="0.25">
      <c r="A309" s="410" t="s">
        <v>176</v>
      </c>
      <c r="B309" s="410"/>
      <c r="C309" s="410"/>
      <c r="D309" s="410"/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</row>
    <row r="310" spans="1:17" x14ac:dyDescent="0.25">
      <c r="A310" s="8" t="str">
        <f>A279</f>
        <v>PERIODO DEL 16 AL 31 DE ENERO DE 2020</v>
      </c>
      <c r="B310" s="4"/>
      <c r="C310" s="345"/>
      <c r="D310" s="346"/>
      <c r="E310" s="194"/>
      <c r="F310" s="195"/>
      <c r="G310" s="195"/>
      <c r="H310" s="194"/>
      <c r="I310" s="194"/>
      <c r="J310" s="195"/>
      <c r="K310" s="194"/>
      <c r="L310" s="194"/>
      <c r="M310" s="194"/>
      <c r="N310" s="346"/>
    </row>
    <row r="311" spans="1:17" ht="27" x14ac:dyDescent="0.25">
      <c r="A311" s="9" t="s">
        <v>7</v>
      </c>
      <c r="B311" s="10" t="s">
        <v>8</v>
      </c>
      <c r="C311" s="9" t="s">
        <v>9</v>
      </c>
      <c r="D311" s="9" t="s">
        <v>10</v>
      </c>
      <c r="E311" s="9" t="s">
        <v>11</v>
      </c>
      <c r="F311" s="11" t="s">
        <v>12</v>
      </c>
      <c r="G311" s="12" t="s">
        <v>13</v>
      </c>
      <c r="H311" s="9" t="s">
        <v>14</v>
      </c>
      <c r="I311" s="13" t="s">
        <v>15</v>
      </c>
      <c r="J311" s="13" t="s">
        <v>39</v>
      </c>
      <c r="K311" s="14" t="s">
        <v>17</v>
      </c>
      <c r="L311" s="14" t="s">
        <v>18</v>
      </c>
      <c r="M311" s="15" t="s">
        <v>19</v>
      </c>
      <c r="N311" s="9" t="s">
        <v>20</v>
      </c>
    </row>
    <row r="312" spans="1:17" ht="26.25" customHeight="1" x14ac:dyDescent="0.25">
      <c r="A312" s="169" t="s">
        <v>177</v>
      </c>
      <c r="B312" s="170" t="s">
        <v>178</v>
      </c>
      <c r="C312" s="101">
        <v>113</v>
      </c>
      <c r="D312" s="171">
        <v>15</v>
      </c>
      <c r="E312" s="19">
        <v>2957.13</v>
      </c>
      <c r="F312" s="60">
        <f>E312*0.05-0.01</f>
        <v>147.84650000000002</v>
      </c>
      <c r="G312" s="60"/>
      <c r="H312" s="285">
        <v>54.99</v>
      </c>
      <c r="I312" s="285">
        <v>145.35</v>
      </c>
      <c r="J312" s="286">
        <v>0.01</v>
      </c>
      <c r="K312" s="282">
        <v>0</v>
      </c>
      <c r="L312" s="282"/>
      <c r="M312" s="19">
        <f>E312+F312-H312+J312-K312-L312+G312</f>
        <v>3049.9965000000007</v>
      </c>
      <c r="N312" s="284"/>
      <c r="P312" s="26" t="s">
        <v>179</v>
      </c>
    </row>
    <row r="313" spans="1:17" ht="26.25" customHeight="1" x14ac:dyDescent="0.25">
      <c r="A313" s="169" t="s">
        <v>180</v>
      </c>
      <c r="B313" s="170" t="s">
        <v>178</v>
      </c>
      <c r="C313" s="101">
        <v>113</v>
      </c>
      <c r="D313" s="171">
        <v>15</v>
      </c>
      <c r="E313" s="19">
        <v>3114.8355000000001</v>
      </c>
      <c r="F313" s="60">
        <f>E313*0.05-0.01</f>
        <v>155.73177500000003</v>
      </c>
      <c r="G313" s="60"/>
      <c r="H313" s="285">
        <v>92.392374400000023</v>
      </c>
      <c r="I313" s="285">
        <v>125.1</v>
      </c>
      <c r="J313" s="286">
        <v>0.01</v>
      </c>
      <c r="K313" s="282">
        <v>0</v>
      </c>
      <c r="L313" s="282"/>
      <c r="M313" s="19">
        <f>E313+F313-H313+J313-K313-L313+G313</f>
        <v>3178.1849006000007</v>
      </c>
      <c r="N313" s="284"/>
    </row>
    <row r="314" spans="1:17" ht="26.25" customHeight="1" x14ac:dyDescent="0.25">
      <c r="A314" s="169" t="s">
        <v>181</v>
      </c>
      <c r="B314" s="170" t="s">
        <v>178</v>
      </c>
      <c r="C314" s="101">
        <v>113</v>
      </c>
      <c r="D314" s="171">
        <v>15</v>
      </c>
      <c r="E314" s="19">
        <v>2957.13</v>
      </c>
      <c r="F314" s="60">
        <f>E314*0.05-0.01</f>
        <v>147.84650000000002</v>
      </c>
      <c r="G314" s="60"/>
      <c r="H314" s="285">
        <v>54.99</v>
      </c>
      <c r="I314" s="285">
        <v>145.35</v>
      </c>
      <c r="J314" s="392">
        <v>0.01</v>
      </c>
      <c r="K314" s="393">
        <v>0</v>
      </c>
      <c r="L314" s="393"/>
      <c r="M314" s="19">
        <f>E314+F314-H314+J314-K314-L314+G314</f>
        <v>3049.9965000000007</v>
      </c>
      <c r="N314" s="284"/>
    </row>
    <row r="315" spans="1:17" ht="26.25" customHeight="1" x14ac:dyDescent="0.25">
      <c r="A315" s="169" t="s">
        <v>182</v>
      </c>
      <c r="B315" s="170" t="s">
        <v>178</v>
      </c>
      <c r="C315" s="101">
        <v>113</v>
      </c>
      <c r="D315" s="171">
        <v>15</v>
      </c>
      <c r="E315" s="19">
        <v>2957.13</v>
      </c>
      <c r="F315" s="60">
        <f>E315*0.05-0.01</f>
        <v>147.84650000000002</v>
      </c>
      <c r="G315" s="60"/>
      <c r="H315" s="285">
        <v>54.99</v>
      </c>
      <c r="I315" s="285">
        <v>145.35</v>
      </c>
      <c r="J315" s="392">
        <v>0.01</v>
      </c>
      <c r="K315" s="393">
        <v>0</v>
      </c>
      <c r="L315" s="393"/>
      <c r="M315" s="19">
        <f>E315+F315-H315+J315-K315-L315+G315</f>
        <v>3049.9965000000007</v>
      </c>
      <c r="N315" s="284"/>
      <c r="O315" s="338"/>
    </row>
    <row r="316" spans="1:17" ht="25.5" customHeight="1" x14ac:dyDescent="0.25">
      <c r="A316" s="169" t="s">
        <v>183</v>
      </c>
      <c r="B316" s="170" t="s">
        <v>178</v>
      </c>
      <c r="C316" s="101">
        <v>113</v>
      </c>
      <c r="D316" s="171">
        <v>15</v>
      </c>
      <c r="E316" s="19">
        <v>2957.13</v>
      </c>
      <c r="F316" s="60">
        <f>E316*0.05-0.01</f>
        <v>147.84650000000002</v>
      </c>
      <c r="G316" s="60"/>
      <c r="H316" s="285">
        <v>54.99</v>
      </c>
      <c r="I316" s="285">
        <v>145.35</v>
      </c>
      <c r="J316" s="392">
        <v>0.01</v>
      </c>
      <c r="K316" s="393">
        <v>0</v>
      </c>
      <c r="L316" s="393"/>
      <c r="M316" s="19">
        <f>E316+F316-H316+J316-K316-L316+G316</f>
        <v>3049.9965000000007</v>
      </c>
      <c r="N316" s="284"/>
      <c r="O316" s="338"/>
    </row>
    <row r="317" spans="1:17" ht="26.25" customHeight="1" x14ac:dyDescent="0.25">
      <c r="A317" s="169" t="s">
        <v>184</v>
      </c>
      <c r="B317" s="170" t="s">
        <v>178</v>
      </c>
      <c r="C317" s="101">
        <v>113</v>
      </c>
      <c r="D317" s="171">
        <v>15</v>
      </c>
      <c r="E317" s="19">
        <v>2957.13</v>
      </c>
      <c r="F317" s="60">
        <f>E317*0.05-0.01</f>
        <v>147.84650000000002</v>
      </c>
      <c r="G317" s="60"/>
      <c r="H317" s="285">
        <v>54.99</v>
      </c>
      <c r="I317" s="285">
        <v>145.35</v>
      </c>
      <c r="J317" s="392">
        <v>0.01</v>
      </c>
      <c r="K317" s="393">
        <v>0</v>
      </c>
      <c r="L317" s="393"/>
      <c r="M317" s="19">
        <f>E317+F317-H317+J317-K317-L317+G317</f>
        <v>3049.9965000000007</v>
      </c>
      <c r="N317" s="284"/>
      <c r="O317" s="338"/>
    </row>
    <row r="318" spans="1:17" ht="26.25" customHeight="1" x14ac:dyDescent="0.25">
      <c r="A318" s="394" t="s">
        <v>185</v>
      </c>
      <c r="B318" s="170" t="s">
        <v>186</v>
      </c>
      <c r="C318" s="101">
        <v>113</v>
      </c>
      <c r="D318" s="171">
        <v>15</v>
      </c>
      <c r="E318" s="19">
        <v>3169.08</v>
      </c>
      <c r="F318" s="60">
        <f>E318*0.05-0.01</f>
        <v>158.44400000000002</v>
      </c>
      <c r="G318" s="60"/>
      <c r="H318" s="393">
        <v>98.294175999999993</v>
      </c>
      <c r="I318" s="393">
        <v>125.1</v>
      </c>
      <c r="J318" s="392">
        <v>0.01</v>
      </c>
      <c r="K318" s="393">
        <v>0</v>
      </c>
      <c r="L318" s="393"/>
      <c r="M318" s="19">
        <f>E318+F318-H318+J318-K318-L318+G318</f>
        <v>3229.2398240000002</v>
      </c>
      <c r="N318" s="284"/>
      <c r="O318" s="338"/>
    </row>
    <row r="319" spans="1:17" ht="26.25" customHeight="1" x14ac:dyDescent="0.25">
      <c r="A319" s="394" t="s">
        <v>187</v>
      </c>
      <c r="B319" s="170" t="s">
        <v>186</v>
      </c>
      <c r="C319" s="101">
        <v>113</v>
      </c>
      <c r="D319" s="171">
        <v>15</v>
      </c>
      <c r="E319" s="19">
        <v>3169.08</v>
      </c>
      <c r="F319" s="60">
        <f>E319*0.05-0.01</f>
        <v>158.44400000000002</v>
      </c>
      <c r="G319" s="60"/>
      <c r="H319" s="393">
        <v>98.294175999999993</v>
      </c>
      <c r="I319" s="393">
        <v>125.1</v>
      </c>
      <c r="J319" s="392">
        <v>0.01</v>
      </c>
      <c r="K319" s="393">
        <v>0</v>
      </c>
      <c r="L319" s="393"/>
      <c r="M319" s="19">
        <f>E319+F319-H319+J319-K319-L319+G319</f>
        <v>3229.2398240000002</v>
      </c>
      <c r="N319" s="284"/>
      <c r="O319" s="338"/>
      <c r="P319" s="68"/>
    </row>
    <row r="320" spans="1:17" s="43" customFormat="1" ht="26.25" customHeight="1" x14ac:dyDescent="0.25">
      <c r="A320" s="146" t="s">
        <v>188</v>
      </c>
      <c r="B320" s="348" t="s">
        <v>189</v>
      </c>
      <c r="C320" s="101">
        <v>113</v>
      </c>
      <c r="D320" s="171">
        <v>15</v>
      </c>
      <c r="E320" s="19">
        <v>2691.5099999999998</v>
      </c>
      <c r="F320" s="60">
        <f>E320*0.05-0.01</f>
        <v>134.56550000000001</v>
      </c>
      <c r="G320" s="60"/>
      <c r="H320" s="285">
        <v>26.09</v>
      </c>
      <c r="I320" s="285">
        <v>145.35</v>
      </c>
      <c r="J320" s="286">
        <v>0.01</v>
      </c>
      <c r="K320" s="282">
        <v>0</v>
      </c>
      <c r="L320" s="282"/>
      <c r="M320" s="19">
        <f>ROUND(E320+F320-H320+J320-K320-L320,0)+G320</f>
        <v>2800</v>
      </c>
      <c r="N320" s="352"/>
      <c r="O320" s="1"/>
      <c r="P320"/>
      <c r="Q320"/>
    </row>
    <row r="321" spans="1:17" ht="20.25" customHeight="1" thickBot="1" x14ac:dyDescent="0.3">
      <c r="A321" s="377"/>
      <c r="B321" s="354"/>
      <c r="D321" s="350" t="s">
        <v>31</v>
      </c>
      <c r="E321" s="203">
        <f>SUM(E312:E320)</f>
        <v>26930.155500000004</v>
      </c>
      <c r="F321" s="203">
        <f>SUM(F312:F320)</f>
        <v>1346.4177749999999</v>
      </c>
      <c r="G321" s="203">
        <f>SUM(G312:G320)</f>
        <v>0</v>
      </c>
      <c r="H321" s="203">
        <f t="shared" ref="H321:M321" si="22">SUM(H312:H320)</f>
        <v>590.02072640000006</v>
      </c>
      <c r="I321" s="203"/>
      <c r="J321" s="203">
        <f t="shared" si="22"/>
        <v>0.09</v>
      </c>
      <c r="K321" s="203">
        <f t="shared" si="22"/>
        <v>0</v>
      </c>
      <c r="L321" s="203">
        <f>SUM(L312:L320)</f>
        <v>0</v>
      </c>
      <c r="M321" s="203">
        <f t="shared" si="22"/>
        <v>27686.647048600003</v>
      </c>
      <c r="N321" s="378"/>
      <c r="O321" s="338"/>
    </row>
    <row r="322" spans="1:17" ht="20.25" customHeight="1" x14ac:dyDescent="0.25">
      <c r="A322" s="377"/>
      <c r="B322" s="354"/>
      <c r="C322" s="95"/>
      <c r="D322" s="345"/>
      <c r="E322" s="194"/>
      <c r="F322" s="381"/>
      <c r="G322" s="381"/>
      <c r="H322" s="194"/>
      <c r="I322" s="194"/>
      <c r="J322" s="195"/>
      <c r="K322" s="194"/>
      <c r="L322" s="194"/>
      <c r="M322" s="337"/>
      <c r="N322" s="378"/>
      <c r="O322" s="338"/>
    </row>
    <row r="323" spans="1:17" ht="20.25" customHeight="1" x14ac:dyDescent="0.25">
      <c r="A323" s="410" t="s">
        <v>190</v>
      </c>
      <c r="B323" s="410"/>
      <c r="C323" s="410"/>
      <c r="D323" s="410"/>
      <c r="E323" s="410"/>
      <c r="F323" s="410"/>
      <c r="G323" s="410"/>
      <c r="H323" s="410"/>
      <c r="I323" s="410"/>
      <c r="J323" s="410"/>
      <c r="K323" s="410"/>
      <c r="L323" s="410"/>
      <c r="M323" s="410"/>
      <c r="N323" s="410"/>
      <c r="O323" s="338"/>
    </row>
    <row r="324" spans="1:17" ht="20.25" customHeight="1" x14ac:dyDescent="0.25">
      <c r="A324" s="8" t="str">
        <f>A310</f>
        <v>PERIODO DEL 16 AL 31 DE ENERO DE 2020</v>
      </c>
      <c r="B324" s="4"/>
      <c r="C324" s="345"/>
      <c r="D324" s="346"/>
      <c r="E324" s="194"/>
      <c r="F324" s="195"/>
      <c r="G324" s="195"/>
      <c r="H324" s="194"/>
      <c r="I324" s="194"/>
      <c r="J324" s="195"/>
      <c r="K324" s="194"/>
      <c r="L324" s="194"/>
      <c r="M324" s="194"/>
      <c r="N324" s="346"/>
      <c r="O324" s="338"/>
    </row>
    <row r="325" spans="1:17" ht="27" x14ac:dyDescent="0.25">
      <c r="A325" s="9" t="s">
        <v>7</v>
      </c>
      <c r="B325" s="10" t="s">
        <v>8</v>
      </c>
      <c r="C325" s="9" t="s">
        <v>9</v>
      </c>
      <c r="D325" s="9" t="s">
        <v>10</v>
      </c>
      <c r="E325" s="9" t="s">
        <v>11</v>
      </c>
      <c r="F325" s="11" t="s">
        <v>12</v>
      </c>
      <c r="G325" s="12" t="s">
        <v>13</v>
      </c>
      <c r="H325" s="9" t="s">
        <v>14</v>
      </c>
      <c r="I325" s="13" t="s">
        <v>15</v>
      </c>
      <c r="J325" s="13" t="s">
        <v>39</v>
      </c>
      <c r="K325" s="14" t="s">
        <v>17</v>
      </c>
      <c r="L325" s="14" t="s">
        <v>18</v>
      </c>
      <c r="M325" s="15" t="s">
        <v>19</v>
      </c>
      <c r="N325" s="9" t="s">
        <v>20</v>
      </c>
    </row>
    <row r="326" spans="1:17" ht="26.25" customHeight="1" x14ac:dyDescent="0.25">
      <c r="A326" s="395" t="s">
        <v>191</v>
      </c>
      <c r="B326" s="348" t="s">
        <v>192</v>
      </c>
      <c r="C326" s="101">
        <v>113</v>
      </c>
      <c r="D326" s="164">
        <v>15</v>
      </c>
      <c r="E326" s="19">
        <v>2261.37</v>
      </c>
      <c r="F326" s="60">
        <f>E326*0.05</f>
        <v>113.0685</v>
      </c>
      <c r="G326" s="60"/>
      <c r="H326" s="64">
        <v>0</v>
      </c>
      <c r="I326" s="64">
        <v>174.75</v>
      </c>
      <c r="J326" s="65">
        <v>42.74</v>
      </c>
      <c r="K326" s="64">
        <v>0</v>
      </c>
      <c r="L326" s="64"/>
      <c r="M326" s="19">
        <f>E326+F326-H326+J326-K326-L326</f>
        <v>2417.1784999999995</v>
      </c>
      <c r="N326" s="347"/>
    </row>
    <row r="327" spans="1:17" ht="26.25" customHeight="1" x14ac:dyDescent="0.25">
      <c r="A327" s="25" t="s">
        <v>193</v>
      </c>
      <c r="B327" s="348" t="s">
        <v>194</v>
      </c>
      <c r="C327" s="101">
        <v>113</v>
      </c>
      <c r="D327" s="164">
        <v>15</v>
      </c>
      <c r="E327" s="19">
        <v>1029.99</v>
      </c>
      <c r="F327" s="60">
        <f>E327*0.05</f>
        <v>51.499500000000005</v>
      </c>
      <c r="G327" s="60"/>
      <c r="H327" s="285">
        <v>0</v>
      </c>
      <c r="I327" s="285">
        <v>200.7</v>
      </c>
      <c r="J327" s="286">
        <v>147.50008</v>
      </c>
      <c r="K327" s="285">
        <v>0</v>
      </c>
      <c r="L327" s="285"/>
      <c r="M327" s="19">
        <f>E327+F327-H327+J327-K327-L327</f>
        <v>1228.9895799999999</v>
      </c>
      <c r="N327" s="352"/>
    </row>
    <row r="328" spans="1:17" x14ac:dyDescent="0.25">
      <c r="A328" s="23"/>
      <c r="B328" s="396"/>
      <c r="C328" s="23"/>
      <c r="D328" s="23"/>
      <c r="E328" s="23"/>
      <c r="F328" s="397"/>
      <c r="G328" s="397"/>
      <c r="H328" s="23"/>
      <c r="I328" s="23"/>
      <c r="J328" s="397"/>
      <c r="K328" s="23"/>
      <c r="L328" s="23"/>
      <c r="M328" s="23"/>
      <c r="N328" s="23"/>
      <c r="O328" s="338"/>
    </row>
    <row r="329" spans="1:17" ht="15.75" thickBot="1" x14ac:dyDescent="0.3">
      <c r="A329" s="353"/>
      <c r="B329" s="354"/>
      <c r="C329" s="355"/>
      <c r="D329" s="350" t="s">
        <v>31</v>
      </c>
      <c r="E329" s="203">
        <f>SUM(E326:E328)</f>
        <v>3291.3599999999997</v>
      </c>
      <c r="F329" s="398">
        <f>SUM(F326:F328)</f>
        <v>164.56800000000001</v>
      </c>
      <c r="G329" s="398">
        <f>SUM(G326:G328)</f>
        <v>0</v>
      </c>
      <c r="H329" s="203">
        <f t="shared" ref="H329:M329" si="23">SUM(H326:H328)</f>
        <v>0</v>
      </c>
      <c r="I329" s="203"/>
      <c r="J329" s="398">
        <f>SUM(J326:J328)</f>
        <v>190.24008000000001</v>
      </c>
      <c r="K329" s="398">
        <f t="shared" ref="K329" si="24">SUM(K326:K328)</f>
        <v>0</v>
      </c>
      <c r="L329" s="398">
        <f>SUM(L326:L328)</f>
        <v>0</v>
      </c>
      <c r="M329" s="203">
        <f t="shared" si="23"/>
        <v>3646.1680799999995</v>
      </c>
      <c r="N329" s="346"/>
      <c r="O329" s="338"/>
    </row>
    <row r="330" spans="1:17" x14ac:dyDescent="0.25">
      <c r="A330" s="74"/>
      <c r="C330" s="30"/>
      <c r="O330" s="338"/>
    </row>
    <row r="331" spans="1:17" s="43" customFormat="1" x14ac:dyDescent="0.25">
      <c r="A331" s="74"/>
      <c r="B331" s="75"/>
      <c r="C331" s="30"/>
      <c r="D331"/>
      <c r="E331"/>
      <c r="F331" s="41"/>
      <c r="G331" s="41"/>
      <c r="H331"/>
      <c r="I331"/>
      <c r="J331" s="41"/>
      <c r="K331"/>
      <c r="L331"/>
      <c r="M331"/>
      <c r="N331"/>
      <c r="O331" s="1"/>
      <c r="P331"/>
      <c r="Q331"/>
    </row>
    <row r="332" spans="1:17" s="43" customFormat="1" ht="15.75" thickBot="1" x14ac:dyDescent="0.3">
      <c r="A332" s="36"/>
      <c r="B332" s="38"/>
      <c r="C332" s="39"/>
      <c r="D332"/>
      <c r="E332"/>
      <c r="F332" s="40"/>
      <c r="G332" s="40"/>
      <c r="H332" s="37"/>
      <c r="I332"/>
      <c r="J332" s="41"/>
      <c r="K332"/>
      <c r="L332"/>
      <c r="M332"/>
      <c r="N332"/>
      <c r="O332" s="1"/>
      <c r="P332"/>
      <c r="Q332"/>
    </row>
    <row r="333" spans="1:17" s="1" customFormat="1" x14ac:dyDescent="0.25">
      <c r="A333" s="406" t="s">
        <v>32</v>
      </c>
      <c r="B333" s="406"/>
      <c r="C333" s="406"/>
      <c r="D333" s="406"/>
      <c r="F333" s="407" t="s">
        <v>33</v>
      </c>
      <c r="G333" s="407"/>
      <c r="H333" s="407"/>
      <c r="I333" s="30"/>
      <c r="J333"/>
      <c r="K333"/>
      <c r="L333"/>
      <c r="M333" s="407" t="s">
        <v>34</v>
      </c>
      <c r="N333" s="407"/>
      <c r="P333"/>
      <c r="Q333"/>
    </row>
    <row r="334" spans="1:17" s="43" customFormat="1" x14ac:dyDescent="0.25">
      <c r="A334" s="406" t="s">
        <v>35</v>
      </c>
      <c r="B334" s="406"/>
      <c r="C334" s="406"/>
      <c r="D334" s="406"/>
      <c r="E334" s="406" t="s">
        <v>36</v>
      </c>
      <c r="F334" s="406"/>
      <c r="G334" s="406"/>
      <c r="H334" s="406"/>
      <c r="I334" s="406"/>
      <c r="J334" s="406"/>
      <c r="K334"/>
      <c r="L334"/>
      <c r="M334" s="406" t="s">
        <v>37</v>
      </c>
      <c r="N334" s="406"/>
      <c r="O334" s="1"/>
      <c r="P334"/>
      <c r="Q334"/>
    </row>
    <row r="335" spans="1:17" s="43" customFormat="1" x14ac:dyDescent="0.25">
      <c r="A335" s="74"/>
      <c r="B335" s="45"/>
      <c r="C335" s="30"/>
      <c r="D335"/>
      <c r="E335" s="30"/>
      <c r="F335" s="46"/>
      <c r="G335" s="46"/>
      <c r="H335" s="30"/>
      <c r="I335" s="30"/>
      <c r="J335" s="46"/>
      <c r="K335"/>
      <c r="L335"/>
      <c r="M335" s="30"/>
      <c r="N335" s="30"/>
      <c r="O335" s="1"/>
      <c r="P335"/>
      <c r="Q335"/>
    </row>
    <row r="336" spans="1:17" s="43" customFormat="1" x14ac:dyDescent="0.25">
      <c r="A336" s="74"/>
      <c r="B336" s="45"/>
      <c r="C336" s="30"/>
      <c r="D336"/>
      <c r="E336" s="30"/>
      <c r="F336" s="46"/>
      <c r="G336" s="46"/>
      <c r="H336" s="30"/>
      <c r="I336" s="30"/>
      <c r="J336" s="46"/>
      <c r="K336"/>
      <c r="L336"/>
      <c r="M336" s="30"/>
      <c r="N336" s="30"/>
      <c r="O336" s="1"/>
      <c r="P336"/>
      <c r="Q336"/>
    </row>
    <row r="337" spans="1:17" s="43" customFormat="1" x14ac:dyDescent="0.25">
      <c r="A337" s="74"/>
      <c r="B337" s="45"/>
      <c r="C337" s="30"/>
      <c r="D337"/>
      <c r="E337" s="30"/>
      <c r="F337" s="46"/>
      <c r="G337" s="46"/>
      <c r="H337" s="30"/>
      <c r="I337" s="30"/>
      <c r="J337" s="46"/>
      <c r="K337"/>
      <c r="L337"/>
      <c r="M337" s="30"/>
      <c r="N337" s="30"/>
      <c r="O337" s="1"/>
      <c r="P337"/>
      <c r="Q337"/>
    </row>
    <row r="338" spans="1:17" s="43" customFormat="1" x14ac:dyDescent="0.25">
      <c r="A338" s="74"/>
      <c r="B338" s="45"/>
      <c r="C338" s="30"/>
      <c r="D338"/>
      <c r="E338" s="30"/>
      <c r="F338" s="46"/>
      <c r="G338" s="46"/>
      <c r="H338" s="30"/>
      <c r="I338" s="30"/>
      <c r="J338" s="46"/>
      <c r="K338"/>
      <c r="L338"/>
      <c r="M338" s="30"/>
      <c r="N338" s="30"/>
      <c r="O338" s="1"/>
      <c r="P338"/>
      <c r="Q338"/>
    </row>
    <row r="339" spans="1:17" s="43" customFormat="1" x14ac:dyDescent="0.25">
      <c r="A339" s="74"/>
      <c r="B339" s="45"/>
      <c r="C339" s="30"/>
      <c r="D339"/>
      <c r="E339" s="30"/>
      <c r="F339" s="46"/>
      <c r="G339" s="46"/>
      <c r="H339" s="30"/>
      <c r="I339" s="30"/>
      <c r="J339" s="46"/>
      <c r="K339"/>
      <c r="L339"/>
      <c r="M339" s="30"/>
      <c r="N339" s="30"/>
      <c r="O339" s="1"/>
      <c r="P339"/>
      <c r="Q339"/>
    </row>
    <row r="340" spans="1:17" ht="29.25" x14ac:dyDescent="0.5">
      <c r="A340" s="408" t="s">
        <v>0</v>
      </c>
      <c r="B340" s="408"/>
      <c r="C340" s="408"/>
      <c r="D340" s="408"/>
      <c r="E340" s="408"/>
      <c r="F340" s="408"/>
      <c r="G340" s="408"/>
      <c r="H340" s="408"/>
      <c r="I340" s="408"/>
      <c r="J340" s="408"/>
      <c r="K340" s="408"/>
      <c r="L340" s="408"/>
      <c r="M340" s="408"/>
      <c r="N340" s="408"/>
    </row>
    <row r="341" spans="1:17" ht="23.25" x14ac:dyDescent="0.35">
      <c r="A341" s="409" t="s">
        <v>1</v>
      </c>
      <c r="B341" s="409"/>
      <c r="C341" s="409"/>
      <c r="D341" s="409"/>
      <c r="E341" s="409"/>
      <c r="F341" s="409"/>
      <c r="G341" s="409"/>
      <c r="H341" s="409"/>
      <c r="I341" s="409"/>
      <c r="J341" s="409"/>
      <c r="K341" s="409"/>
      <c r="L341" s="409"/>
      <c r="M341" s="409"/>
      <c r="N341" s="409"/>
    </row>
    <row r="342" spans="1:17" ht="23.25" x14ac:dyDescent="0.35">
      <c r="A342" s="390"/>
      <c r="B342" s="391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</row>
    <row r="343" spans="1:17" ht="15.75" x14ac:dyDescent="0.25">
      <c r="A343" s="410" t="s">
        <v>195</v>
      </c>
      <c r="B343" s="410"/>
      <c r="C343" s="410"/>
      <c r="D343" s="410"/>
      <c r="E343" s="410"/>
      <c r="F343" s="410"/>
      <c r="G343" s="410"/>
      <c r="H343" s="410"/>
      <c r="I343" s="410"/>
      <c r="J343" s="410"/>
      <c r="K343" s="410"/>
      <c r="L343" s="410"/>
      <c r="M343" s="410"/>
      <c r="N343" s="410"/>
    </row>
    <row r="344" spans="1:17" x14ac:dyDescent="0.25">
      <c r="A344" s="8" t="str">
        <f>A324</f>
        <v>PERIODO DEL 16 AL 31 DE ENERO DE 2020</v>
      </c>
      <c r="B344" s="4"/>
      <c r="C344" s="345"/>
      <c r="D344" s="346"/>
      <c r="E344" s="194"/>
      <c r="F344" s="195"/>
      <c r="G344" s="195"/>
      <c r="H344" s="194"/>
      <c r="I344" s="194"/>
      <c r="J344" s="195"/>
      <c r="K344" s="194"/>
      <c r="L344" s="194"/>
      <c r="M344" s="194"/>
      <c r="N344" s="346"/>
    </row>
    <row r="345" spans="1:17" ht="27" x14ac:dyDescent="0.25">
      <c r="A345" s="9" t="s">
        <v>7</v>
      </c>
      <c r="B345" s="10" t="s">
        <v>8</v>
      </c>
      <c r="C345" s="9" t="s">
        <v>9</v>
      </c>
      <c r="D345" s="9" t="s">
        <v>10</v>
      </c>
      <c r="E345" s="9" t="s">
        <v>11</v>
      </c>
      <c r="F345" s="11" t="s">
        <v>12</v>
      </c>
      <c r="G345" s="12" t="s">
        <v>13</v>
      </c>
      <c r="H345" s="9" t="s">
        <v>14</v>
      </c>
      <c r="I345" s="13" t="s">
        <v>15</v>
      </c>
      <c r="J345" s="13" t="s">
        <v>39</v>
      </c>
      <c r="K345" s="14" t="s">
        <v>17</v>
      </c>
      <c r="L345" s="14" t="s">
        <v>18</v>
      </c>
      <c r="M345" s="15" t="s">
        <v>19</v>
      </c>
      <c r="N345" s="9" t="s">
        <v>20</v>
      </c>
    </row>
    <row r="346" spans="1:17" ht="26.25" customHeight="1" x14ac:dyDescent="0.25">
      <c r="A346" s="146" t="s">
        <v>196</v>
      </c>
      <c r="B346" s="348" t="s">
        <v>189</v>
      </c>
      <c r="C346" s="101">
        <v>113</v>
      </c>
      <c r="D346" s="171">
        <v>15</v>
      </c>
      <c r="E346" s="19">
        <v>2904</v>
      </c>
      <c r="F346" s="60">
        <f>E346*0.05-0.01</f>
        <v>145.19000000000003</v>
      </c>
      <c r="G346" s="60"/>
      <c r="H346" s="285">
        <v>49.2</v>
      </c>
      <c r="I346" s="285">
        <v>145.35</v>
      </c>
      <c r="J346" s="286">
        <v>0.01</v>
      </c>
      <c r="K346" s="282">
        <v>0</v>
      </c>
      <c r="L346" s="282"/>
      <c r="M346" s="19">
        <f>ROUND(E346+F346-H346+J346-K346-L346,0)</f>
        <v>3000</v>
      </c>
      <c r="N346" s="284"/>
      <c r="P346" s="26" t="s">
        <v>179</v>
      </c>
    </row>
    <row r="347" spans="1:17" ht="20.25" customHeight="1" thickBot="1" x14ac:dyDescent="0.3">
      <c r="B347" s="354"/>
      <c r="D347" s="350" t="s">
        <v>31</v>
      </c>
      <c r="E347" s="203">
        <f t="shared" ref="E347:M347" si="25">SUM(E346:E346)</f>
        <v>2904</v>
      </c>
      <c r="F347" s="203">
        <f t="shared" si="25"/>
        <v>145.19000000000003</v>
      </c>
      <c r="G347" s="203">
        <f>SUM(G346:G346)</f>
        <v>0</v>
      </c>
      <c r="H347" s="203">
        <f t="shared" si="25"/>
        <v>49.2</v>
      </c>
      <c r="I347" s="203"/>
      <c r="J347" s="203">
        <f t="shared" si="25"/>
        <v>0.01</v>
      </c>
      <c r="K347" s="203">
        <f t="shared" si="25"/>
        <v>0</v>
      </c>
      <c r="L347" s="203">
        <f t="shared" si="25"/>
        <v>0</v>
      </c>
      <c r="M347" s="203">
        <f t="shared" si="25"/>
        <v>3000</v>
      </c>
      <c r="N347" s="378"/>
      <c r="O347" s="338"/>
    </row>
    <row r="348" spans="1:17" ht="20.25" customHeight="1" x14ac:dyDescent="0.25">
      <c r="A348" s="377"/>
      <c r="B348" s="354"/>
      <c r="C348" s="95"/>
      <c r="D348" s="345"/>
      <c r="E348" s="194"/>
      <c r="F348" s="381"/>
      <c r="G348" s="381"/>
      <c r="H348" s="194"/>
      <c r="I348" s="194"/>
      <c r="J348" s="195"/>
      <c r="K348" s="194"/>
      <c r="L348" s="194"/>
      <c r="M348" s="337"/>
      <c r="N348" s="378"/>
      <c r="O348" s="338"/>
    </row>
    <row r="349" spans="1:17" ht="20.25" customHeight="1" x14ac:dyDescent="0.25">
      <c r="A349" s="377"/>
      <c r="B349" s="354"/>
      <c r="C349" s="95"/>
      <c r="D349" s="345"/>
      <c r="E349" s="194"/>
      <c r="F349" s="381"/>
      <c r="G349" s="381"/>
      <c r="H349" s="194"/>
      <c r="I349" s="194"/>
      <c r="J349" s="195"/>
      <c r="K349" s="194"/>
      <c r="L349" s="194"/>
      <c r="M349" s="337"/>
      <c r="N349" s="378"/>
      <c r="O349" s="338"/>
    </row>
    <row r="350" spans="1:17" ht="15.75" x14ac:dyDescent="0.25">
      <c r="A350" s="410" t="s">
        <v>197</v>
      </c>
      <c r="B350" s="410"/>
      <c r="C350" s="410"/>
      <c r="D350" s="410"/>
      <c r="E350" s="410"/>
      <c r="F350" s="410"/>
      <c r="G350" s="410"/>
      <c r="H350" s="410"/>
      <c r="I350" s="410"/>
      <c r="J350" s="410"/>
      <c r="K350" s="410"/>
      <c r="L350" s="410"/>
      <c r="M350" s="410"/>
      <c r="N350" s="410"/>
    </row>
    <row r="351" spans="1:17" x14ac:dyDescent="0.25">
      <c r="A351" s="8" t="str">
        <f>A324</f>
        <v>PERIODO DEL 16 AL 31 DE ENERO DE 2020</v>
      </c>
      <c r="B351" s="4"/>
      <c r="C351" s="345"/>
      <c r="D351" s="346"/>
      <c r="E351" s="194"/>
      <c r="F351" s="195"/>
      <c r="G351" s="195"/>
      <c r="H351" s="194"/>
      <c r="I351" s="194"/>
      <c r="J351" s="195"/>
      <c r="K351" s="194"/>
      <c r="L351" s="194"/>
      <c r="M351" s="194"/>
      <c r="N351" s="346"/>
    </row>
    <row r="352" spans="1:17" ht="27" x14ac:dyDescent="0.25">
      <c r="A352" s="9" t="s">
        <v>7</v>
      </c>
      <c r="B352" s="10" t="s">
        <v>8</v>
      </c>
      <c r="C352" s="9" t="s">
        <v>9</v>
      </c>
      <c r="D352" s="9" t="s">
        <v>10</v>
      </c>
      <c r="E352" s="9" t="s">
        <v>11</v>
      </c>
      <c r="F352" s="11" t="s">
        <v>12</v>
      </c>
      <c r="G352" s="12" t="s">
        <v>13</v>
      </c>
      <c r="H352" s="9" t="s">
        <v>14</v>
      </c>
      <c r="I352" s="13" t="s">
        <v>15</v>
      </c>
      <c r="J352" s="13" t="s">
        <v>39</v>
      </c>
      <c r="K352" s="14" t="s">
        <v>17</v>
      </c>
      <c r="L352" s="14" t="s">
        <v>18</v>
      </c>
      <c r="M352" s="15" t="s">
        <v>19</v>
      </c>
      <c r="N352" s="9" t="s">
        <v>20</v>
      </c>
    </row>
    <row r="353" spans="1:17" x14ac:dyDescent="0.25">
      <c r="A353" s="146" t="s">
        <v>198</v>
      </c>
      <c r="B353" s="348" t="s">
        <v>199</v>
      </c>
      <c r="C353" s="101">
        <v>113</v>
      </c>
      <c r="D353" s="164">
        <v>15</v>
      </c>
      <c r="E353" s="19">
        <v>4450.1000000000004</v>
      </c>
      <c r="F353" s="60">
        <f>E353*0.05</f>
        <v>222.50500000000002</v>
      </c>
      <c r="G353" s="60"/>
      <c r="H353" s="64">
        <v>372.6</v>
      </c>
      <c r="I353" s="64">
        <v>0</v>
      </c>
      <c r="J353" s="65">
        <v>0</v>
      </c>
      <c r="K353" s="64">
        <v>0</v>
      </c>
      <c r="L353" s="64"/>
      <c r="M353" s="19">
        <f>ROUND(E353+F353-H353+J353-K353-L353,0)+G353</f>
        <v>4300</v>
      </c>
      <c r="N353" s="347"/>
    </row>
    <row r="354" spans="1:17" ht="26.25" customHeight="1" x14ac:dyDescent="0.25">
      <c r="A354" s="146" t="s">
        <v>200</v>
      </c>
      <c r="B354" s="348" t="s">
        <v>201</v>
      </c>
      <c r="C354" s="101">
        <v>113</v>
      </c>
      <c r="D354" s="164">
        <v>15</v>
      </c>
      <c r="E354" s="19">
        <v>4120.91</v>
      </c>
      <c r="F354" s="60">
        <f>E354*0.05</f>
        <v>206.0455</v>
      </c>
      <c r="G354" s="60"/>
      <c r="H354" s="64">
        <v>326.95999999999998</v>
      </c>
      <c r="I354" s="64">
        <v>0</v>
      </c>
      <c r="J354" s="65">
        <v>0</v>
      </c>
      <c r="K354" s="64">
        <v>0</v>
      </c>
      <c r="L354" s="64"/>
      <c r="M354" s="19">
        <f>E354+F354-H354+J354-K354-L354+G354</f>
        <v>3999.9955</v>
      </c>
      <c r="N354" s="347"/>
    </row>
    <row r="355" spans="1:17" ht="26.25" customHeight="1" x14ac:dyDescent="0.25">
      <c r="A355" s="169" t="s">
        <v>202</v>
      </c>
      <c r="B355" s="348" t="s">
        <v>201</v>
      </c>
      <c r="C355" s="101">
        <v>113</v>
      </c>
      <c r="D355" s="171">
        <v>15</v>
      </c>
      <c r="E355" s="19">
        <v>3142.53</v>
      </c>
      <c r="F355" s="60">
        <f>E355*0.05+0.07-0.01</f>
        <v>157.18650000000002</v>
      </c>
      <c r="G355" s="60"/>
      <c r="H355" s="64">
        <v>95.405536000000012</v>
      </c>
      <c r="I355" s="64">
        <v>125.1</v>
      </c>
      <c r="J355" s="65">
        <v>0.01</v>
      </c>
      <c r="K355" s="64">
        <v>0</v>
      </c>
      <c r="L355" s="64"/>
      <c r="M355" s="19">
        <f>E355+F355-H355+J355-K355-L355+G355+0.05</f>
        <v>3204.3709640000006</v>
      </c>
      <c r="N355" s="284"/>
      <c r="P355" s="26" t="s">
        <v>179</v>
      </c>
    </row>
    <row r="356" spans="1:17" ht="20.25" customHeight="1" thickBot="1" x14ac:dyDescent="0.3">
      <c r="A356" s="377"/>
      <c r="B356" s="354"/>
      <c r="D356" s="350" t="s">
        <v>31</v>
      </c>
      <c r="E356" s="203">
        <f>SUM(E353:E355)</f>
        <v>11713.54</v>
      </c>
      <c r="F356" s="203">
        <f t="shared" ref="F356:M356" si="26">SUM(F353:F355)</f>
        <v>585.73700000000008</v>
      </c>
      <c r="G356" s="203">
        <f>SUM(G353:G355)</f>
        <v>0</v>
      </c>
      <c r="H356" s="203">
        <f t="shared" si="26"/>
        <v>794.96553599999993</v>
      </c>
      <c r="I356" s="203"/>
      <c r="J356" s="203">
        <f t="shared" si="26"/>
        <v>0.01</v>
      </c>
      <c r="K356" s="203">
        <f t="shared" si="26"/>
        <v>0</v>
      </c>
      <c r="L356" s="203">
        <f>SUM(L353:L355)</f>
        <v>0</v>
      </c>
      <c r="M356" s="203">
        <f t="shared" si="26"/>
        <v>11504.366464000002</v>
      </c>
      <c r="N356" s="378"/>
      <c r="O356" s="338"/>
    </row>
    <row r="357" spans="1:17" ht="20.25" customHeight="1" x14ac:dyDescent="0.25">
      <c r="A357" s="377"/>
      <c r="B357" s="354"/>
      <c r="C357" s="95"/>
      <c r="D357" s="345"/>
      <c r="E357" s="194"/>
      <c r="F357" s="381"/>
      <c r="G357" s="381"/>
      <c r="H357" s="194"/>
      <c r="I357" s="194"/>
      <c r="J357" s="195"/>
      <c r="K357" s="194"/>
      <c r="L357" s="194"/>
      <c r="M357" s="337"/>
      <c r="N357" s="378"/>
      <c r="O357" s="338"/>
    </row>
    <row r="358" spans="1:17" ht="15.75" thickBot="1" x14ac:dyDescent="0.3">
      <c r="A358" s="74"/>
      <c r="C358" s="30"/>
      <c r="O358" s="338"/>
    </row>
    <row r="359" spans="1:17" ht="15.75" thickBot="1" x14ac:dyDescent="0.3">
      <c r="A359" s="74"/>
      <c r="B359" s="411" t="s">
        <v>203</v>
      </c>
      <c r="C359" s="412"/>
      <c r="D359" s="399">
        <v>86</v>
      </c>
      <c r="E359" s="42"/>
      <c r="F359" s="400"/>
      <c r="G359" s="400"/>
      <c r="H359" s="42"/>
      <c r="I359" s="42"/>
      <c r="J359" s="400"/>
      <c r="K359" s="42"/>
      <c r="L359" s="42"/>
      <c r="M359" s="401"/>
      <c r="N359" s="1"/>
      <c r="O359"/>
    </row>
    <row r="360" spans="1:17" s="43" customFormat="1" ht="15.75" thickBot="1" x14ac:dyDescent="0.3">
      <c r="A360" s="74"/>
      <c r="B360" s="413" t="s">
        <v>204</v>
      </c>
      <c r="C360" s="414"/>
      <c r="D360" s="414"/>
      <c r="E360" s="402">
        <f>+E347+E329+E321+E294+E283+E268+E260+E247+E240+E232+E205+E176+E148+E141+E135+E117+E109+E102+E82+E71+E55+E49+E41+E34+E16+E356</f>
        <v>263523.83116666664</v>
      </c>
      <c r="F360" s="402">
        <f t="shared" ref="F360:M360" si="27">+F347+F329+F321+F294+F283+F268+F260+F247+F240+F232+F205+F176+F148+F141+F135+F117+F109+F102+F82+F71+F55+F49+F41+F34+F16+F356</f>
        <v>13175.922558333335</v>
      </c>
      <c r="G360" s="402">
        <f t="shared" si="27"/>
        <v>2962</v>
      </c>
      <c r="H360" s="402">
        <f t="shared" si="27"/>
        <v>11347.4805184</v>
      </c>
      <c r="I360" s="402">
        <f t="shared" si="27"/>
        <v>0</v>
      </c>
      <c r="J360" s="402">
        <f t="shared" si="27"/>
        <v>2056.575648</v>
      </c>
      <c r="K360" s="402">
        <f t="shared" si="27"/>
        <v>0</v>
      </c>
      <c r="L360" s="402">
        <f t="shared" si="27"/>
        <v>1050</v>
      </c>
      <c r="M360" s="402">
        <f t="shared" si="27"/>
        <v>269320.91233660001</v>
      </c>
      <c r="N360" s="1"/>
      <c r="O360"/>
      <c r="P360"/>
    </row>
    <row r="361" spans="1:17" s="43" customFormat="1" x14ac:dyDescent="0.25">
      <c r="A361" s="74"/>
      <c r="B361" s="75"/>
      <c r="C361" s="30"/>
      <c r="D361"/>
      <c r="E361"/>
      <c r="F361" s="41"/>
      <c r="G361" s="41"/>
      <c r="H361"/>
      <c r="I361"/>
      <c r="J361" s="41"/>
      <c r="K361"/>
      <c r="L361"/>
      <c r="M361"/>
      <c r="N361"/>
      <c r="O361" s="1"/>
      <c r="P361"/>
      <c r="Q361"/>
    </row>
    <row r="362" spans="1:17" s="43" customFormat="1" x14ac:dyDescent="0.25">
      <c r="A362" s="74"/>
      <c r="B362" s="75"/>
      <c r="C362" s="30"/>
      <c r="D362"/>
      <c r="E362"/>
      <c r="F362" s="41"/>
      <c r="G362" s="41"/>
      <c r="H362"/>
      <c r="I362"/>
      <c r="J362" s="41"/>
      <c r="K362"/>
      <c r="L362"/>
      <c r="M362"/>
      <c r="N362"/>
      <c r="O362" s="1"/>
      <c r="P362"/>
      <c r="Q362"/>
    </row>
    <row r="363" spans="1:17" s="43" customFormat="1" x14ac:dyDescent="0.25">
      <c r="A363" s="74"/>
      <c r="B363" s="75"/>
      <c r="C363" s="30"/>
      <c r="D363"/>
      <c r="E363"/>
      <c r="F363" s="41"/>
      <c r="G363" s="41"/>
      <c r="H363"/>
      <c r="I363"/>
      <c r="J363" s="41"/>
      <c r="K363"/>
      <c r="L363"/>
      <c r="M363"/>
      <c r="N363"/>
      <c r="O363" s="1"/>
      <c r="P363"/>
      <c r="Q363"/>
    </row>
    <row r="364" spans="1:17" s="43" customFormat="1" ht="15.75" thickBot="1" x14ac:dyDescent="0.3">
      <c r="A364" s="36"/>
      <c r="B364" s="135"/>
      <c r="C364" s="403"/>
      <c r="D364"/>
      <c r="E364"/>
      <c r="F364" s="40"/>
      <c r="G364" s="40"/>
      <c r="H364" s="37"/>
      <c r="I364"/>
      <c r="J364" s="41"/>
      <c r="K364"/>
      <c r="L364"/>
      <c r="M364"/>
      <c r="N364"/>
      <c r="O364" s="1"/>
      <c r="P364"/>
      <c r="Q364"/>
    </row>
    <row r="365" spans="1:17" s="1" customFormat="1" x14ac:dyDescent="0.25">
      <c r="A365" s="406" t="s">
        <v>32</v>
      </c>
      <c r="B365" s="406"/>
      <c r="C365" s="406"/>
      <c r="D365" s="406"/>
      <c r="F365" s="407" t="s">
        <v>33</v>
      </c>
      <c r="G365" s="407"/>
      <c r="H365" s="407"/>
      <c r="I365" s="30"/>
      <c r="J365"/>
      <c r="K365"/>
      <c r="L365"/>
      <c r="M365" s="407" t="s">
        <v>34</v>
      </c>
      <c r="N365" s="407"/>
      <c r="P365"/>
      <c r="Q365"/>
    </row>
    <row r="366" spans="1:17" s="43" customFormat="1" x14ac:dyDescent="0.25">
      <c r="A366" s="406" t="s">
        <v>35</v>
      </c>
      <c r="B366" s="406"/>
      <c r="C366" s="406"/>
      <c r="D366" s="406"/>
      <c r="E366" s="406" t="s">
        <v>36</v>
      </c>
      <c r="F366" s="406"/>
      <c r="G366" s="406"/>
      <c r="H366" s="406"/>
      <c r="I366" s="406"/>
      <c r="J366" s="406"/>
      <c r="K366"/>
      <c r="L366"/>
      <c r="M366" s="406" t="s">
        <v>37</v>
      </c>
      <c r="N366" s="406"/>
      <c r="O366" s="1"/>
      <c r="P366"/>
      <c r="Q366"/>
    </row>
    <row r="367" spans="1:17" s="43" customFormat="1" x14ac:dyDescent="0.25">
      <c r="A367" s="74"/>
      <c r="B367" s="75"/>
      <c r="C367" s="30"/>
      <c r="D367"/>
      <c r="E367"/>
      <c r="F367" s="41"/>
      <c r="G367" s="41"/>
      <c r="H367"/>
      <c r="I367"/>
      <c r="J367" s="41"/>
      <c r="K367"/>
      <c r="L367"/>
      <c r="M367" s="385"/>
      <c r="N367"/>
      <c r="O367" s="1"/>
      <c r="P367"/>
      <c r="Q367"/>
    </row>
    <row r="368" spans="1:17" s="43" customFormat="1" x14ac:dyDescent="0.25">
      <c r="A368" s="74"/>
      <c r="B368" s="75"/>
      <c r="C368" s="30"/>
      <c r="D368"/>
      <c r="E368"/>
      <c r="F368" s="41"/>
      <c r="G368" s="41"/>
      <c r="H368"/>
      <c r="I368"/>
      <c r="J368" s="41"/>
      <c r="K368"/>
      <c r="L368"/>
      <c r="M368" s="385"/>
      <c r="N368"/>
      <c r="O368" s="1"/>
      <c r="P368"/>
      <c r="Q368"/>
    </row>
    <row r="369" spans="1:17" s="43" customFormat="1" x14ac:dyDescent="0.25">
      <c r="A369" s="74"/>
      <c r="B369" s="75"/>
      <c r="C369" s="30"/>
      <c r="D369"/>
      <c r="E369"/>
      <c r="F369" s="41"/>
      <c r="G369" s="41"/>
      <c r="H369"/>
      <c r="I369"/>
      <c r="J369" s="41"/>
      <c r="K369"/>
      <c r="L369"/>
      <c r="M369" s="385"/>
      <c r="N369"/>
      <c r="O369" s="1"/>
      <c r="P369"/>
      <c r="Q369"/>
    </row>
    <row r="370" spans="1:17" s="43" customFormat="1" x14ac:dyDescent="0.25">
      <c r="A370" s="74"/>
      <c r="B370" s="75"/>
      <c r="C370" s="30"/>
      <c r="D370"/>
      <c r="E370"/>
      <c r="F370" s="41"/>
      <c r="G370" s="41"/>
      <c r="H370"/>
      <c r="I370"/>
      <c r="J370" s="41"/>
      <c r="K370"/>
      <c r="L370"/>
      <c r="M370" s="404"/>
      <c r="N370"/>
      <c r="O370" s="1"/>
      <c r="P370"/>
      <c r="Q370"/>
    </row>
    <row r="371" spans="1:17" s="43" customFormat="1" x14ac:dyDescent="0.25">
      <c r="A371" s="74"/>
      <c r="B371" s="75"/>
      <c r="C371" s="30"/>
      <c r="D371"/>
      <c r="E371"/>
      <c r="F371" s="41"/>
      <c r="G371" s="41"/>
      <c r="H371"/>
      <c r="I371"/>
      <c r="J371" s="41"/>
      <c r="K371"/>
      <c r="L371"/>
      <c r="M371" s="385"/>
      <c r="N371"/>
      <c r="O371" s="1"/>
      <c r="P371"/>
      <c r="Q371"/>
    </row>
    <row r="372" spans="1:17" s="43" customFormat="1" x14ac:dyDescent="0.25">
      <c r="A372" s="74"/>
      <c r="B372" s="75"/>
      <c r="C372" s="30"/>
      <c r="D372"/>
      <c r="E372"/>
      <c r="F372" s="41"/>
      <c r="G372" s="41"/>
      <c r="H372"/>
      <c r="I372"/>
      <c r="J372" s="41"/>
      <c r="K372"/>
      <c r="L372"/>
      <c r="M372" s="405"/>
      <c r="N372"/>
      <c r="O372" s="1"/>
      <c r="P372"/>
      <c r="Q372"/>
    </row>
    <row r="373" spans="1:17" s="43" customFormat="1" x14ac:dyDescent="0.25">
      <c r="A373" s="74"/>
      <c r="B373" s="75"/>
      <c r="C373" s="30"/>
      <c r="D373"/>
      <c r="E373"/>
      <c r="F373" s="41"/>
      <c r="G373" s="41"/>
      <c r="H373"/>
      <c r="I373"/>
      <c r="J373" s="41"/>
      <c r="K373"/>
      <c r="L373"/>
      <c r="M373" s="334"/>
      <c r="N373"/>
      <c r="O373" s="1"/>
      <c r="P373"/>
      <c r="Q373"/>
    </row>
    <row r="374" spans="1:17" s="1" customFormat="1" x14ac:dyDescent="0.25">
      <c r="A374" s="74"/>
      <c r="B374" s="75"/>
      <c r="C374" s="30"/>
      <c r="D374"/>
      <c r="E374"/>
      <c r="F374" s="41"/>
      <c r="G374" s="41"/>
      <c r="H374"/>
      <c r="I374"/>
      <c r="J374" s="41"/>
      <c r="K374"/>
      <c r="L374"/>
      <c r="M374" s="194"/>
      <c r="N374"/>
      <c r="P374"/>
      <c r="Q374"/>
    </row>
    <row r="375" spans="1:17" s="1" customFormat="1" x14ac:dyDescent="0.25">
      <c r="A375"/>
      <c r="B375" s="75"/>
      <c r="C375"/>
      <c r="D375"/>
      <c r="E375"/>
      <c r="F375" s="41"/>
      <c r="G375" s="41"/>
      <c r="H375"/>
      <c r="I375"/>
      <c r="J375" s="41"/>
      <c r="K375"/>
      <c r="L375"/>
      <c r="M375" s="194"/>
      <c r="N375"/>
      <c r="P375"/>
      <c r="Q375"/>
    </row>
    <row r="378" spans="1:17" s="1" customFormat="1" x14ac:dyDescent="0.25">
      <c r="A378"/>
      <c r="B378" s="75"/>
      <c r="C378"/>
      <c r="D378"/>
      <c r="E378"/>
      <c r="F378" s="41"/>
      <c r="G378" s="41"/>
      <c r="H378"/>
      <c r="I378"/>
      <c r="J378" s="41"/>
      <c r="K378"/>
      <c r="L378"/>
      <c r="M378" s="22"/>
      <c r="N378"/>
      <c r="P378"/>
      <c r="Q378"/>
    </row>
  </sheetData>
  <mergeCells count="136">
    <mergeCell ref="A1:N1"/>
    <mergeCell ref="A2:N2"/>
    <mergeCell ref="A4:M4"/>
    <mergeCell ref="N4:N5"/>
    <mergeCell ref="A21:D21"/>
    <mergeCell ref="F21:H21"/>
    <mergeCell ref="M21:N21"/>
    <mergeCell ref="A36:M36"/>
    <mergeCell ref="A42:K42"/>
    <mergeCell ref="N42:N43"/>
    <mergeCell ref="A50:M50"/>
    <mergeCell ref="A58:D58"/>
    <mergeCell ref="F58:H58"/>
    <mergeCell ref="M58:N58"/>
    <mergeCell ref="A22:D22"/>
    <mergeCell ref="E22:J22"/>
    <mergeCell ref="M22:N22"/>
    <mergeCell ref="A26:N26"/>
    <mergeCell ref="A27:N27"/>
    <mergeCell ref="A29:M29"/>
    <mergeCell ref="N29:N30"/>
    <mergeCell ref="A73:M73"/>
    <mergeCell ref="A88:D88"/>
    <mergeCell ref="F88:H88"/>
    <mergeCell ref="M88:N88"/>
    <mergeCell ref="A89:D89"/>
    <mergeCell ref="E89:J89"/>
    <mergeCell ref="M89:N89"/>
    <mergeCell ref="A59:D59"/>
    <mergeCell ref="E59:J59"/>
    <mergeCell ref="M59:N59"/>
    <mergeCell ref="A61:N61"/>
    <mergeCell ref="A62:N62"/>
    <mergeCell ref="A64:M64"/>
    <mergeCell ref="N64:N65"/>
    <mergeCell ref="A123:D123"/>
    <mergeCell ref="F123:H123"/>
    <mergeCell ref="M123:N123"/>
    <mergeCell ref="A124:D124"/>
    <mergeCell ref="E124:J124"/>
    <mergeCell ref="M124:N124"/>
    <mergeCell ref="A92:N92"/>
    <mergeCell ref="A93:N93"/>
    <mergeCell ref="A95:M95"/>
    <mergeCell ref="N95:N96"/>
    <mergeCell ref="A104:M104"/>
    <mergeCell ref="A113:M113"/>
    <mergeCell ref="A154:D154"/>
    <mergeCell ref="F154:H154"/>
    <mergeCell ref="M154:N154"/>
    <mergeCell ref="A155:D155"/>
    <mergeCell ref="E155:J155"/>
    <mergeCell ref="M155:N155"/>
    <mergeCell ref="A125:N125"/>
    <mergeCell ref="A126:N126"/>
    <mergeCell ref="A128:K128"/>
    <mergeCell ref="N128:N129"/>
    <mergeCell ref="A137:K137"/>
    <mergeCell ref="A143:M143"/>
    <mergeCell ref="N143:N144"/>
    <mergeCell ref="A181:D181"/>
    <mergeCell ref="E181:J181"/>
    <mergeCell ref="M181:N181"/>
    <mergeCell ref="A191:N191"/>
    <mergeCell ref="A192:N192"/>
    <mergeCell ref="A196:N196"/>
    <mergeCell ref="A158:N158"/>
    <mergeCell ref="A159:N159"/>
    <mergeCell ref="A161:M161"/>
    <mergeCell ref="N162:N163"/>
    <mergeCell ref="A180:D180"/>
    <mergeCell ref="F180:H180"/>
    <mergeCell ref="M180:N180"/>
    <mergeCell ref="A221:N221"/>
    <mergeCell ref="A222:N222"/>
    <mergeCell ref="A224:M224"/>
    <mergeCell ref="N225:N226"/>
    <mergeCell ref="A235:N235"/>
    <mergeCell ref="A242:N242"/>
    <mergeCell ref="A210:D210"/>
    <mergeCell ref="F210:H210"/>
    <mergeCell ref="M210:N210"/>
    <mergeCell ref="A211:D211"/>
    <mergeCell ref="E211:J211"/>
    <mergeCell ref="M211:N211"/>
    <mergeCell ref="A252:N252"/>
    <mergeCell ref="A253:N253"/>
    <mergeCell ref="B254:L254"/>
    <mergeCell ref="A256:N256"/>
    <mergeCell ref="A263:M263"/>
    <mergeCell ref="N264:N265"/>
    <mergeCell ref="A250:D250"/>
    <mergeCell ref="F250:H250"/>
    <mergeCell ref="M250:N250"/>
    <mergeCell ref="A251:D251"/>
    <mergeCell ref="E251:J251"/>
    <mergeCell ref="M251:N251"/>
    <mergeCell ref="A275:N275"/>
    <mergeCell ref="A276:N276"/>
    <mergeCell ref="A278:N278"/>
    <mergeCell ref="A290:N290"/>
    <mergeCell ref="N296:N297"/>
    <mergeCell ref="A304:D304"/>
    <mergeCell ref="F304:H304"/>
    <mergeCell ref="M304:N304"/>
    <mergeCell ref="A272:D272"/>
    <mergeCell ref="F272:H272"/>
    <mergeCell ref="M272:N272"/>
    <mergeCell ref="A273:D273"/>
    <mergeCell ref="E273:J273"/>
    <mergeCell ref="M273:N273"/>
    <mergeCell ref="A323:N323"/>
    <mergeCell ref="A333:D333"/>
    <mergeCell ref="F333:H333"/>
    <mergeCell ref="M333:N333"/>
    <mergeCell ref="A334:D334"/>
    <mergeCell ref="E334:J334"/>
    <mergeCell ref="M334:N334"/>
    <mergeCell ref="A305:D305"/>
    <mergeCell ref="E305:J305"/>
    <mergeCell ref="M305:N305"/>
    <mergeCell ref="A306:N306"/>
    <mergeCell ref="A307:N307"/>
    <mergeCell ref="A309:N309"/>
    <mergeCell ref="A365:D365"/>
    <mergeCell ref="F365:H365"/>
    <mergeCell ref="M365:N365"/>
    <mergeCell ref="A366:D366"/>
    <mergeCell ref="E366:J366"/>
    <mergeCell ref="M366:N366"/>
    <mergeCell ref="A340:N340"/>
    <mergeCell ref="A341:N341"/>
    <mergeCell ref="A343:N343"/>
    <mergeCell ref="A350:N350"/>
    <mergeCell ref="B359:C359"/>
    <mergeCell ref="B360:D360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90" max="16383" man="1"/>
    <brk id="251" max="16383" man="1"/>
    <brk id="27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ENE</vt:lpstr>
      <vt:lpstr>'2 ENE'!Área_de_impresión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2020-03-09T05:43:15Z</dcterms:created>
  <dcterms:modified xsi:type="dcterms:W3CDTF">2020-03-09T05:46:28Z</dcterms:modified>
</cp:coreProperties>
</file>